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FedericoBartoli\Downloads\"/>
    </mc:Choice>
  </mc:AlternateContent>
  <xr:revisionPtr revIDLastSave="0" documentId="8_{5BD22487-8235-4EA9-9A49-228C7859D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" sheetId="5" r:id="rId1"/>
    <sheet name="2019" sheetId="1" r:id="rId2"/>
    <sheet name="2020" sheetId="2" r:id="rId3"/>
    <sheet name="2021" sheetId="3" r:id="rId4"/>
    <sheet name="2022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6" i="5" l="1"/>
  <c r="K145" i="5"/>
  <c r="K144" i="5"/>
  <c r="K143" i="5"/>
  <c r="J143" i="5"/>
  <c r="J142" i="5"/>
  <c r="K142" i="5" s="1"/>
  <c r="K141" i="5"/>
  <c r="K140" i="5"/>
  <c r="K139" i="5"/>
  <c r="K138" i="5"/>
  <c r="K137" i="5"/>
  <c r="J137" i="5"/>
  <c r="K136" i="5"/>
  <c r="K135" i="5"/>
  <c r="K134" i="5"/>
  <c r="J134" i="5"/>
  <c r="K133" i="5"/>
  <c r="J133" i="5"/>
  <c r="K132" i="5"/>
  <c r="K131" i="5"/>
  <c r="K130" i="5"/>
  <c r="K129" i="5"/>
  <c r="K128" i="5"/>
  <c r="J127" i="5"/>
  <c r="K127" i="5" s="1"/>
  <c r="K126" i="5"/>
  <c r="K125" i="5"/>
  <c r="K124" i="5"/>
  <c r="K123" i="5"/>
  <c r="K122" i="5"/>
  <c r="J121" i="5"/>
  <c r="K121" i="5" s="1"/>
  <c r="K120" i="5"/>
  <c r="K119" i="5"/>
  <c r="K118" i="5"/>
  <c r="K117" i="5"/>
  <c r="K116" i="5"/>
  <c r="J115" i="5"/>
  <c r="K115" i="5" s="1"/>
  <c r="K114" i="5"/>
  <c r="J113" i="5"/>
  <c r="K113" i="5" s="1"/>
  <c r="K112" i="5"/>
  <c r="K111" i="5"/>
  <c r="K110" i="5"/>
  <c r="K109" i="5"/>
  <c r="J108" i="5"/>
  <c r="K108" i="5" s="1"/>
  <c r="K107" i="5"/>
  <c r="J107" i="5"/>
  <c r="J106" i="5"/>
  <c r="K106" i="5" s="1"/>
  <c r="K105" i="5"/>
  <c r="K104" i="5"/>
  <c r="K103" i="5"/>
  <c r="K102" i="5"/>
  <c r="K101" i="5"/>
  <c r="J100" i="5"/>
  <c r="K100" i="5" s="1"/>
  <c r="J99" i="5"/>
  <c r="K99" i="5" s="1"/>
  <c r="J98" i="5"/>
  <c r="K98" i="5" s="1"/>
  <c r="J97" i="5"/>
  <c r="K97" i="5" s="1"/>
  <c r="K96" i="5"/>
  <c r="K95" i="5"/>
  <c r="K94" i="5"/>
  <c r="K93" i="5"/>
  <c r="K92" i="5"/>
  <c r="K91" i="5"/>
  <c r="K90" i="5"/>
  <c r="J89" i="5"/>
  <c r="K89" i="5" s="1"/>
  <c r="K88" i="5"/>
  <c r="J87" i="5"/>
  <c r="K87" i="5" s="1"/>
  <c r="K86" i="5"/>
  <c r="K85" i="5"/>
  <c r="K84" i="5"/>
  <c r="K83" i="5"/>
  <c r="K82" i="5"/>
  <c r="K81" i="5"/>
  <c r="K80" i="5"/>
  <c r="J79" i="5"/>
  <c r="K79" i="5" s="1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J66" i="5"/>
  <c r="K65" i="5"/>
  <c r="K64" i="5"/>
  <c r="K63" i="5"/>
  <c r="J62" i="5"/>
  <c r="K62" i="5" s="1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J45" i="5"/>
  <c r="K45" i="5" s="1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207" i="4"/>
  <c r="K206" i="4"/>
  <c r="K205" i="4"/>
  <c r="K204" i="4"/>
  <c r="K203" i="4"/>
  <c r="K202" i="4"/>
  <c r="K201" i="4"/>
  <c r="K200" i="4"/>
  <c r="K199" i="4"/>
  <c r="K198" i="4"/>
  <c r="K197" i="4"/>
  <c r="K196" i="4"/>
  <c r="J196" i="4"/>
  <c r="K195" i="4"/>
  <c r="K194" i="4"/>
  <c r="K193" i="4"/>
  <c r="K192" i="4"/>
  <c r="K191" i="4"/>
  <c r="J191" i="4"/>
  <c r="K190" i="4"/>
  <c r="K189" i="4"/>
  <c r="K188" i="4"/>
  <c r="J188" i="4"/>
  <c r="K187" i="4"/>
  <c r="J187" i="4"/>
  <c r="K186" i="4"/>
  <c r="J186" i="4"/>
  <c r="K185" i="4"/>
  <c r="J185" i="4"/>
  <c r="K184" i="4"/>
  <c r="J184" i="4"/>
  <c r="K183" i="4"/>
  <c r="J183" i="4"/>
  <c r="K182" i="4"/>
  <c r="J182" i="4"/>
  <c r="K181" i="4"/>
  <c r="J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J144" i="4"/>
  <c r="K143" i="4"/>
  <c r="K142" i="4"/>
  <c r="K141" i="4"/>
  <c r="J141" i="4"/>
  <c r="K140" i="4"/>
  <c r="K139" i="4"/>
  <c r="K138" i="4"/>
  <c r="K137" i="4"/>
  <c r="K136" i="4"/>
  <c r="K135" i="4"/>
  <c r="K134" i="4"/>
  <c r="J134" i="4"/>
  <c r="K133" i="4"/>
  <c r="J133" i="4"/>
  <c r="K132" i="4"/>
  <c r="J131" i="4"/>
  <c r="K131" i="4" s="1"/>
  <c r="K130" i="4"/>
  <c r="K129" i="4"/>
  <c r="J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J116" i="4"/>
  <c r="K115" i="4"/>
  <c r="K114" i="4"/>
  <c r="K113" i="4"/>
  <c r="K112" i="4"/>
  <c r="K111" i="4"/>
  <c r="J110" i="4"/>
  <c r="K110" i="4" s="1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J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J81" i="4"/>
  <c r="K80" i="4"/>
  <c r="K79" i="4"/>
  <c r="K78" i="4"/>
  <c r="K77" i="4"/>
  <c r="K76" i="4"/>
  <c r="J75" i="4"/>
  <c r="K75" i="4" s="1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J56" i="4"/>
  <c r="K56" i="4" s="1"/>
  <c r="K55" i="4"/>
  <c r="K54" i="4"/>
  <c r="J54" i="4"/>
  <c r="K53" i="4"/>
  <c r="J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J25" i="4"/>
  <c r="K25" i="4" s="1"/>
  <c r="K24" i="4"/>
  <c r="K23" i="4"/>
  <c r="J23" i="4"/>
  <c r="K22" i="4"/>
  <c r="J21" i="4"/>
  <c r="K21" i="4" s="1"/>
  <c r="J20" i="4"/>
  <c r="K20" i="4" s="1"/>
  <c r="K19" i="4"/>
  <c r="K18" i="4"/>
  <c r="J18" i="4"/>
  <c r="K17" i="4"/>
  <c r="K16" i="4"/>
  <c r="K15" i="4"/>
  <c r="K14" i="4"/>
  <c r="K13" i="4"/>
  <c r="K12" i="4"/>
  <c r="K11" i="4"/>
  <c r="K10" i="4"/>
  <c r="K9" i="4"/>
  <c r="K8" i="4"/>
  <c r="K7" i="4"/>
  <c r="J6" i="4"/>
  <c r="K6" i="4" s="1"/>
  <c r="K5" i="4"/>
  <c r="K4" i="4"/>
  <c r="J3" i="4"/>
  <c r="K3" i="4" s="1"/>
  <c r="J2" i="4"/>
  <c r="K2" i="4" s="1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I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I155" i="3"/>
  <c r="J155" i="3" s="1"/>
  <c r="J154" i="3"/>
  <c r="J153" i="3"/>
  <c r="J152" i="3"/>
  <c r="J151" i="3"/>
  <c r="J150" i="3"/>
  <c r="J149" i="3"/>
  <c r="J148" i="3"/>
  <c r="J147" i="3"/>
  <c r="I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I100" i="3"/>
  <c r="J99" i="3"/>
  <c r="J98" i="3"/>
  <c r="J97" i="3"/>
  <c r="J96" i="3"/>
  <c r="J95" i="3"/>
  <c r="J94" i="3"/>
  <c r="J93" i="3"/>
  <c r="I93" i="3"/>
  <c r="J92" i="3"/>
  <c r="J91" i="3"/>
  <c r="J90" i="3"/>
  <c r="J89" i="3"/>
  <c r="J88" i="3"/>
  <c r="J87" i="3"/>
  <c r="J86" i="3"/>
  <c r="J85" i="3"/>
  <c r="J84" i="3"/>
  <c r="J83" i="3"/>
  <c r="J82" i="3"/>
  <c r="J81" i="3"/>
  <c r="I80" i="3"/>
  <c r="J80" i="3" s="1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I64" i="3"/>
  <c r="J64" i="3" s="1"/>
  <c r="J63" i="3"/>
  <c r="J62" i="3"/>
  <c r="I61" i="3"/>
  <c r="J61" i="3" s="1"/>
  <c r="J60" i="3"/>
  <c r="J59" i="3"/>
  <c r="J58" i="3"/>
  <c r="J57" i="3"/>
  <c r="J56" i="3"/>
  <c r="J55" i="3"/>
  <c r="J54" i="3"/>
  <c r="J53" i="3"/>
  <c r="J52" i="3"/>
  <c r="I51" i="3"/>
  <c r="J51" i="3" s="1"/>
  <c r="J50" i="3"/>
  <c r="J49" i="3"/>
  <c r="J48" i="3"/>
  <c r="J47" i="3"/>
  <c r="J46" i="3"/>
  <c r="I46" i="3"/>
  <c r="J45" i="3"/>
  <c r="J44" i="3"/>
  <c r="J43" i="3"/>
  <c r="J42" i="3"/>
  <c r="I41" i="3"/>
  <c r="J41" i="3" s="1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I26" i="3"/>
  <c r="J26" i="3" s="1"/>
  <c r="J25" i="3"/>
  <c r="J24" i="3"/>
  <c r="J23" i="3"/>
  <c r="J22" i="3"/>
  <c r="J21" i="3"/>
  <c r="J20" i="3"/>
  <c r="I19" i="3"/>
  <c r="J19" i="3" s="1"/>
  <c r="J18" i="3"/>
  <c r="J17" i="3"/>
  <c r="J16" i="3"/>
  <c r="J15" i="3"/>
  <c r="J14" i="3"/>
  <c r="J13" i="3"/>
  <c r="I12" i="3"/>
  <c r="J12" i="3" s="1"/>
  <c r="J11" i="3"/>
  <c r="J10" i="3"/>
  <c r="J9" i="3"/>
  <c r="I8" i="3"/>
  <c r="J8" i="3" s="1"/>
  <c r="J7" i="3"/>
  <c r="J6" i="3"/>
  <c r="J5" i="3"/>
  <c r="J4" i="3"/>
  <c r="J3" i="3"/>
  <c r="J2" i="3"/>
  <c r="I149" i="2" l="1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J121" i="2"/>
  <c r="I120" i="2"/>
  <c r="I119" i="2"/>
  <c r="I118" i="2"/>
  <c r="I117" i="2"/>
  <c r="I116" i="2"/>
  <c r="I115" i="2"/>
  <c r="I114" i="2"/>
  <c r="J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J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J4" i="2"/>
  <c r="I3" i="2"/>
  <c r="J2" i="2"/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O.Daolio</author>
  </authors>
  <commentList>
    <comment ref="G1" authorId="0" shapeId="0" xr:uid="{4E875136-AAA6-4B76-97E2-41464C05252F}">
      <text>
        <r>
          <rPr>
            <b/>
            <sz val="9"/>
            <color indexed="81"/>
            <rFont val="Tahoma"/>
            <family val="2"/>
          </rPr>
          <t>O.Daolio:</t>
        </r>
        <r>
          <rPr>
            <sz val="9"/>
            <color indexed="81"/>
            <rFont val="Tahoma"/>
            <family val="2"/>
          </rPr>
          <t xml:space="preserve">
PER CONSIDERARE QUELLI DELL'ANNO FILTRARE SOLO QUELLI CHE HANNO COME DATA INIZIO NELL'ANNO PERCHE' POI LA DURATA FINE PUO' ESSERE ANCHE MAGGIORE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O.Daolio</author>
  </authors>
  <commentList>
    <comment ref="F1" authorId="0" shapeId="0" xr:uid="{C63F4163-82E0-4716-9637-3FFECCFEE968}">
      <text>
        <r>
          <rPr>
            <b/>
            <sz val="9"/>
            <color indexed="81"/>
            <rFont val="Tahoma"/>
            <family val="2"/>
          </rPr>
          <t>O.Daolio:</t>
        </r>
        <r>
          <rPr>
            <sz val="9"/>
            <color indexed="81"/>
            <rFont val="Tahoma"/>
            <family val="2"/>
          </rPr>
          <t xml:space="preserve">
PER CONSIDERARE QUELLI DELL'ANNO FILTRARE SOLO QUELLI CHE HANNO COME DATA INIZIO NELL'ANNO PERCHE' POI LA DURATA FINE PUO' ESSERE ANCHE MAGGIORE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O.Daolio</author>
  </authors>
  <commentList>
    <comment ref="F1" authorId="0" shapeId="0" xr:uid="{46BF18CC-C8AE-4D91-BC3E-F1C95F9C3CBC}">
      <text>
        <r>
          <rPr>
            <b/>
            <sz val="9"/>
            <color indexed="81"/>
            <rFont val="Tahoma"/>
            <family val="2"/>
          </rPr>
          <t>O.Daolio:</t>
        </r>
        <r>
          <rPr>
            <sz val="9"/>
            <color indexed="81"/>
            <rFont val="Tahoma"/>
            <family val="2"/>
          </rPr>
          <t xml:space="preserve">
PER CONSIDERARE QUELLI DELL'ANNO FILTRARE SOLO QUELLI CHE HANNO COME DATA INIZIO NELL'ANNO PERCHE' POI LA DURATA FINE PUO' ESSERE ANCHE MAGGIORE</t>
        </r>
      </text>
    </comment>
  </commentList>
</comments>
</file>

<file path=xl/sharedStrings.xml><?xml version="1.0" encoding="utf-8"?>
<sst xmlns="http://schemas.openxmlformats.org/spreadsheetml/2006/main" count="5186" uniqueCount="2340">
  <si>
    <t>CIG</t>
  </si>
  <si>
    <t>ANNO DI RIFERIMENTO</t>
  </si>
  <si>
    <t>OGGETTO DELLA FORNITURA</t>
  </si>
  <si>
    <t>AGGIUDICATARIO</t>
  </si>
  <si>
    <t>P.IVA</t>
  </si>
  <si>
    <t>C.F.</t>
  </si>
  <si>
    <t>DATA INIZIO</t>
  </si>
  <si>
    <t>DATA FINE</t>
  </si>
  <si>
    <t>IMPORTO</t>
  </si>
  <si>
    <t>IMPORTO LIQUIDATO</t>
  </si>
  <si>
    <t>IMPORTO RESIDUO</t>
  </si>
  <si>
    <t>PROCEDURA DI SCELTA DEL CONTRAENTE</t>
  </si>
  <si>
    <t>0000000621</t>
  </si>
  <si>
    <t>ZCD2BEF87C</t>
  </si>
  <si>
    <t>Biglietto aereo viaggio Malaga progetto From majority to everyone</t>
  </si>
  <si>
    <t>SACCANI VIAGGI E VACANZE SNC</t>
  </si>
  <si>
    <t>02495160356</t>
  </si>
  <si>
    <t>23 - AFFIDAMENTO DIRETTO</t>
  </si>
  <si>
    <t>ZD42ADD3D5</t>
  </si>
  <si>
    <t>LIBRI</t>
  </si>
  <si>
    <t>LIBRERIA UVER SNC</t>
  </si>
  <si>
    <t>00148310352</t>
  </si>
  <si>
    <t>ZC92BB7938</t>
  </si>
  <si>
    <t>Servizio Caaf CISL 2019</t>
  </si>
  <si>
    <t>SERV.E.R. CISL SRL</t>
  </si>
  <si>
    <t>03333811200</t>
  </si>
  <si>
    <t>ZCC2893174</t>
  </si>
  <si>
    <t>PULIZIA IMPIANTI AERAULICI</t>
  </si>
  <si>
    <t>Air Solution srl</t>
  </si>
  <si>
    <t>03624340364</t>
  </si>
  <si>
    <t>Z152B2293A</t>
  </si>
  <si>
    <t>AUSILIO PER EVACUAZIONE EMERGENZA PER NIDO BAMBY REGGIOLO</t>
  </si>
  <si>
    <t>ZERO PIU' S.A.S. DI BONVICINI B. &amp; C.</t>
  </si>
  <si>
    <t>01221290354</t>
  </si>
  <si>
    <t>ZD22B1A4D2</t>
  </si>
  <si>
    <t>AUSILIO PER EVACUAZIONE EMERGENZA NIDO INF. IRIDE GUASTALLA (RE)</t>
  </si>
  <si>
    <t>ZB22B19555</t>
  </si>
  <si>
    <t>AUSILIO PER EVACUAZIONE EMERGENZA NIDO BIRILLO NOVELLARA (RE)</t>
  </si>
  <si>
    <t>LIBRI E MATERIALE DIDATTICO PER SCUOLE INFANZIA</t>
  </si>
  <si>
    <t>NAPOLITANO ALESSIA LIBRERIA</t>
  </si>
  <si>
    <t>03487900361</t>
  </si>
  <si>
    <t>NPLLSS79B42F257R</t>
  </si>
  <si>
    <t>Z392B14994</t>
  </si>
  <si>
    <t>GENERI ALIMENTARI</t>
  </si>
  <si>
    <t>FORNO MASINI DA GONDA DI D.MASINI SNC</t>
  </si>
  <si>
    <t>01321320358</t>
  </si>
  <si>
    <t>ZD1277EED9</t>
  </si>
  <si>
    <t>CORDLESS  E RICARICA SIM TIMBRATORE</t>
  </si>
  <si>
    <t>TE.SE.C. SRL</t>
  </si>
  <si>
    <t>01212250359</t>
  </si>
  <si>
    <t>Z8F29D4451</t>
  </si>
  <si>
    <t>MAT. DIDATTICO SCUOLA ARCOBALENO GUASTALLA</t>
  </si>
  <si>
    <t>DIDATTICA NORD SRL</t>
  </si>
  <si>
    <t>05083120153</t>
  </si>
  <si>
    <t>Z942A9B153</t>
  </si>
  <si>
    <t>ARREDI INTERNI BIBLIOTECA/MUSEO POVIGLIO + ARREDI RODARI + ARREDI ASBR</t>
  </si>
  <si>
    <t>IKEA ITALIA RETAIL SRL</t>
  </si>
  <si>
    <t>02992760963</t>
  </si>
  <si>
    <t>LIBRI E MATERIALE DIDATTICO SCUOLE INFANZIA A.S. 2019/2020</t>
  </si>
  <si>
    <t>MATERIALE DIDATTICO SCUOLE INFANZIA A.S. 2019/2020</t>
  </si>
  <si>
    <t>Z3D2AEB7C8</t>
  </si>
  <si>
    <t>FORNITURA CARBURANTE E AUTOLAVAGGIO</t>
  </si>
  <si>
    <t>FUTURA 5 DI ZARDINI SANDRA E F.LLI SNC</t>
  </si>
  <si>
    <t>01735470351</t>
  </si>
  <si>
    <t>MAT.DIDATTICO SCUOLE INFANZIA A.S. 2019/2020</t>
  </si>
  <si>
    <t>BORGIONE CENTRO DIDATTICO S.R.L.</t>
  </si>
  <si>
    <t>02027040019</t>
  </si>
  <si>
    <t>ZF62AE2D65</t>
  </si>
  <si>
    <t>Servizi CAAF CGIL Welfare Luzzara</t>
  </si>
  <si>
    <t>TEOREMA SOCIETA' COOPERATIVA</t>
  </si>
  <si>
    <t>01527250359</t>
  </si>
  <si>
    <t>MATERIALE DIDATTICO SCUOLE INFANZIA</t>
  </si>
  <si>
    <t>GIOCAREGGIO S.R.L.</t>
  </si>
  <si>
    <t>02491880353</t>
  </si>
  <si>
    <t>GIOCHI E MATERIALE DIDATTICO PER NIDO IRIDE DI GUASTALLA (RE)</t>
  </si>
  <si>
    <t>GIOCHIMPARA S.R.L.</t>
  </si>
  <si>
    <t>00635430226</t>
  </si>
  <si>
    <t>Z102AD5D50</t>
  </si>
  <si>
    <t>VERIFICA DITTA ESECUTRICE LINEA VITA NIDO IRIDE</t>
  </si>
  <si>
    <t>EDIL DIEMME F.LLI ZERBINI SRL</t>
  </si>
  <si>
    <t>01578020354</t>
  </si>
  <si>
    <t>Z482ACF5C5</t>
  </si>
  <si>
    <t>ADDOLCITORE AUTOMATICO ELETTRONICO PER SC.INF. TERZI VILLAROTTA LUZZARA</t>
  </si>
  <si>
    <t>ATTILIO VERONESI E C. SAS</t>
  </si>
  <si>
    <t>02393150350</t>
  </si>
  <si>
    <t>LIBRI E MATERIALE DIDATTICO PER NIDO CILIEGIO E NIDO RODARI</t>
  </si>
  <si>
    <t>Z6F2AB6868</t>
  </si>
  <si>
    <t>LAVASTOVIGLIE PROF.LE CON SUPPORTO PER SCUOLA GINESTRA POVIGLIO (RE)</t>
  </si>
  <si>
    <t>Z892AA66B0</t>
  </si>
  <si>
    <t>Formazione pedagogiste ed insegnanti sala Camino Guastalla</t>
  </si>
  <si>
    <t>REGGIO CHILDREN S.R.L.</t>
  </si>
  <si>
    <t>01586410357</t>
  </si>
  <si>
    <t>MATERIALE DIDATTICO PER NIDO STELLA LUZZARA</t>
  </si>
  <si>
    <t>NEW FONTANILI SRL</t>
  </si>
  <si>
    <t>02491930356</t>
  </si>
  <si>
    <t>ARREDI INTERNI PER NIDO STELLA LUZZARA</t>
  </si>
  <si>
    <t>ARREDI INTERNI ED ESTERNI PER SCUOLE INFANZIA BASSA REGGIANA</t>
  </si>
  <si>
    <t>POKER SRL</t>
  </si>
  <si>
    <t>00745450353</t>
  </si>
  <si>
    <t>ZD22A98F0D</t>
  </si>
  <si>
    <t>BIANCHERIA IN COTONE IGNIFUGO</t>
  </si>
  <si>
    <t>Z4A2A94523</t>
  </si>
  <si>
    <t>AUSILI PRIMA INFANZIA</t>
  </si>
  <si>
    <t>PINOCCHIO BABY STORE IMMOB.MANZONI SAS</t>
  </si>
  <si>
    <t>01598800207</t>
  </si>
  <si>
    <t>Z5F2A76090</t>
  </si>
  <si>
    <t>Cisco Asa 5506-x With Firepower Services 8ge Ac 3des/aes</t>
  </si>
  <si>
    <t>ITS DI VOLPATO LUCA E C.</t>
  </si>
  <si>
    <t>04066840283</t>
  </si>
  <si>
    <t>Z2C2A7A81E</t>
  </si>
  <si>
    <t>Affitto sala selezione assistenti sociali</t>
  </si>
  <si>
    <t>CENTRO SOCIALE 1 MAGGIO</t>
  </si>
  <si>
    <t>02163640358</t>
  </si>
  <si>
    <t>ZC92A6C8BA</t>
  </si>
  <si>
    <t>SORVEGLIANZA CUCINE E PUNTI RISTORAZIONE SCUOLE BASSA REGGIANA A.S. 2019/2020</t>
  </si>
  <si>
    <t>ZAPPACOSTA ELENA</t>
  </si>
  <si>
    <t>02123320356</t>
  </si>
  <si>
    <t>ZPPLNE73E56H223Q</t>
  </si>
  <si>
    <t>ZDD266A744</t>
  </si>
  <si>
    <t>SOSTITUZIONE BATTERIE CELLULARI</t>
  </si>
  <si>
    <t>ZEF1BEF178</t>
  </si>
  <si>
    <t>ANALISI CHIMICHE E MICROBIOLOGICHE DI ACQUE E SUPERFICI</t>
  </si>
  <si>
    <t>ALI LAB S.R.L.</t>
  </si>
  <si>
    <t>02777690351</t>
  </si>
  <si>
    <t>Z8C2A4C926</t>
  </si>
  <si>
    <t>Servizio corso di aggiornamento medio rischio per addetti alla lotta antincendio</t>
  </si>
  <si>
    <t>TECNO PROGETTI S.R.L.</t>
  </si>
  <si>
    <t>02463240354</t>
  </si>
  <si>
    <t>Z5B1FED3FF</t>
  </si>
  <si>
    <t>MATERIALE DI CONSUMO</t>
  </si>
  <si>
    <t>MYO S.R.L</t>
  </si>
  <si>
    <t>03222970406</t>
  </si>
  <si>
    <t>MATERIALE DIDATTICO A.S. 2019/2020</t>
  </si>
  <si>
    <t>0000000563</t>
  </si>
  <si>
    <t>PICCOLE ATTREZZATURE (telecomando ciotolo luminoso Scutellari)</t>
  </si>
  <si>
    <t>Z0B2A2D1B7</t>
  </si>
  <si>
    <t>ARREDI INTERNI</t>
  </si>
  <si>
    <t>8065100B0E</t>
  </si>
  <si>
    <t>AFFIDAMENTO DELLA FORNITURA DI MATERIALI STAMPATI E PUBBLICAZIONI</t>
  </si>
  <si>
    <t>BERTANI &amp; C. SRL</t>
  </si>
  <si>
    <t>00219590353</t>
  </si>
  <si>
    <t>26 - AFFIDAMENTO DIRETTO IN ADESIONE AD ACCORDO QUADRO/CONVENZIONE</t>
  </si>
  <si>
    <t>ZC12A1826D</t>
  </si>
  <si>
    <t>ABBONAMENTI RIVISTA "BAMBINI" ANNO 2020</t>
  </si>
  <si>
    <t>BAMBINI SRL</t>
  </si>
  <si>
    <t>02578750347</t>
  </si>
  <si>
    <t>Z0429FB992</t>
  </si>
  <si>
    <t>RIPARAZIONE TAPPARELLE</t>
  </si>
  <si>
    <t>SIMONAZZI MARCO TUTTO PER LA CAS</t>
  </si>
  <si>
    <t>01733230351</t>
  </si>
  <si>
    <t>SMNMRC63H15E232C</t>
  </si>
  <si>
    <t>Z392A0AD49</t>
  </si>
  <si>
    <t>MAT.CONSUMO E PICCOLE ATTREZZATURE PER NIDO INFANZIA RODARI POVIGLIO</t>
  </si>
  <si>
    <t>Z8B2A09D26</t>
  </si>
  <si>
    <t>BIANCHERIA SCUOLE INFANZIA A.S. 2019/2020</t>
  </si>
  <si>
    <t>BONINI e C. S.R.L.</t>
  </si>
  <si>
    <t>02399690359</t>
  </si>
  <si>
    <t>0000000556</t>
  </si>
  <si>
    <t>Z6629FE4A7</t>
  </si>
  <si>
    <t>LIBRI E MATERIALE DIDATTICO PER NIDO BAMBY REGGIOLO</t>
  </si>
  <si>
    <t>SERVIZIO DI RIPARAZIONE TAPPARELLE E OSCURANTI</t>
  </si>
  <si>
    <t>Z4B29FB52D</t>
  </si>
  <si>
    <t>LAVORI URGENTI DI RIPARAZIONE GIOCHI NEI PARCHI</t>
  </si>
  <si>
    <t>ZENNARO LEGNAMI S.R.L.</t>
  </si>
  <si>
    <t>03347220273</t>
  </si>
  <si>
    <t>Z4429FA97C</t>
  </si>
  <si>
    <t>ADDOLCITORI AUTOMATICI PER SCUOLE INFANZIA GUASTALLA</t>
  </si>
  <si>
    <t>ZE029F4C3A</t>
  </si>
  <si>
    <t>ARREDI INTERNI PER NIDO INFANZIA BAMBY DI REGGIOLO</t>
  </si>
  <si>
    <t>Z9929EE6BB</t>
  </si>
  <si>
    <t>STOVIGLIE E PICCOLE ATTREZZATURE CUCINA 2019-2020</t>
  </si>
  <si>
    <t>SET SRL</t>
  </si>
  <si>
    <t>01568590358</t>
  </si>
  <si>
    <t>Z3B29E7913</t>
  </si>
  <si>
    <t>Iscrizione corso formazione pedagogiste 2019 Università Bolzano</t>
  </si>
  <si>
    <t>LIBERA UNIVERSITA' DI BOLZANO</t>
  </si>
  <si>
    <t>02232720215</t>
  </si>
  <si>
    <t>94060760215</t>
  </si>
  <si>
    <t>Z8029D57CE</t>
  </si>
  <si>
    <t>ACQUISTO CELLULARE ZANNONI ILARIA</t>
  </si>
  <si>
    <t>MAT.DIDATTICO, GIOCHI, LIBRI A.S. 2019/2020</t>
  </si>
  <si>
    <t>Z6729C4952</t>
  </si>
  <si>
    <t>ARREDI INTERNI ED ESTERNI PER SC.INF.NOVELLARA (RE)</t>
  </si>
  <si>
    <t>Z5129BE158</t>
  </si>
  <si>
    <t>Canone assistenza e manutenzione software Garsia 2019</t>
  </si>
  <si>
    <t>SOFTECH SRL SOCIETA' CON SOCIO UNICO</t>
  </si>
  <si>
    <t>01818301200</t>
  </si>
  <si>
    <t>Z9A29B8B21</t>
  </si>
  <si>
    <t>ARREDI INTERNI PER NIDO INFANZIA BIRILLO DI NOVELLARA (RE)</t>
  </si>
  <si>
    <t>Z6B29B4F66</t>
  </si>
  <si>
    <t>CANONE DI LOCAZIONE AUTOVEICOLO TRASPORTO DISABILI A.S. 2019/2020</t>
  </si>
  <si>
    <t>TRASPORTI INTEGRATI E LOGIST.SRL</t>
  </si>
  <si>
    <t>01808020356</t>
  </si>
  <si>
    <t>ZF129AAC7B</t>
  </si>
  <si>
    <t>ARREDI INTERNI PER SCUOLA INFANZIA "LA GINESTRA" DI POVIGLIO (RE)</t>
  </si>
  <si>
    <t>Z2C29A7958</t>
  </si>
  <si>
    <t>FORNITURA DI FERRAMENTA AL DETTAGLIO</t>
  </si>
  <si>
    <t>EDIL CASA SNC DI ARTONI E BONAZZI</t>
  </si>
  <si>
    <t>00751700352</t>
  </si>
  <si>
    <t>MATERIALE DI CONSUMO RICAMBI PENTOLE A PRESSIONE</t>
  </si>
  <si>
    <t>801937124D</t>
  </si>
  <si>
    <t>SERVIZIO DI TRASPORTO SCOLASTICO DEI SERVIZI EDUCATIVI, SCOLASTICI ED EXTRASCOLASTICI</t>
  </si>
  <si>
    <t>Z38299576B</t>
  </si>
  <si>
    <t>INSTALLAZIONE DI 2 POMPE DI CALORE NIDO RODARI POVIGLIO</t>
  </si>
  <si>
    <t>NEW SYSTEM 2001</t>
  </si>
  <si>
    <t>01931770356</t>
  </si>
  <si>
    <t>LRTGNR77E01B990N</t>
  </si>
  <si>
    <t>8013539594</t>
  </si>
  <si>
    <t>GESTIONE DEL SERVIZIO DI CASSA E DEI SERVIZI COMPLEMENTARI DELL'AZIENDA SPECIALE SERVIZI BASSA REGGIANA PERIODO 01/09/2019 - 31/08/2022</t>
  </si>
  <si>
    <t>UNICREDIT SPA TENDERS AND PS PRODUCTS</t>
  </si>
  <si>
    <t>00348170101</t>
  </si>
  <si>
    <t>ZD12775003</t>
  </si>
  <si>
    <t>ARREDI INTERNI SCUOLE INFANZIA</t>
  </si>
  <si>
    <t>Z8C294B524</t>
  </si>
  <si>
    <t>ARREDI PER UFFICIO SEDE ASBR</t>
  </si>
  <si>
    <t>Z4E294D865</t>
  </si>
  <si>
    <t>ARREDI PER ESTERNO SCUOLA ARCOBALENO GUASTALLA</t>
  </si>
  <si>
    <t>RENOVATIO S.R.L.S.</t>
  </si>
  <si>
    <t>02712230180</t>
  </si>
  <si>
    <t>Z7F2949439</t>
  </si>
  <si>
    <t>SERVIZIO GESTIONE RILEVAZIONE PRESENZE E PASTI SERVIZIO RISTORAZIONE SCOLASTICA 01/08/2019 – 31/07/2020</t>
  </si>
  <si>
    <t>NOVA SRL</t>
  </si>
  <si>
    <t>03195640242</t>
  </si>
  <si>
    <t>Z142948EEA</t>
  </si>
  <si>
    <t>FORNITURA FERRAMENTA AL DETTAGLIO BRICOMAN 2019</t>
  </si>
  <si>
    <t>BRICOMAN ITALIA SRL</t>
  </si>
  <si>
    <t>05602670969</t>
  </si>
  <si>
    <t>ZD428D3FF7</t>
  </si>
  <si>
    <t>LAVORI DI RIPARAZIONE POMPE DI CALORE SEDE DI GUALTIERI</t>
  </si>
  <si>
    <t>Obbiettivo Luce di Uccellari Stefano e Galli Fabio s.n.c.</t>
  </si>
  <si>
    <t>02552600369</t>
  </si>
  <si>
    <t>ZD1293A876</t>
  </si>
  <si>
    <t>FORNO ELETTRICO PER CERAMICA - NIDO RODARI POVIGLIO</t>
  </si>
  <si>
    <t>LIGHT &amp; POWER SNC</t>
  </si>
  <si>
    <t>12517620154</t>
  </si>
  <si>
    <t>0000000529</t>
  </si>
  <si>
    <t>ZC22925905</t>
  </si>
  <si>
    <t>PULIZIE STRAORDINARIE C/O SCUOLE INFANZIA - AGOSTO 2019</t>
  </si>
  <si>
    <t>COOPSERVICE-S. COOP.P.A.</t>
  </si>
  <si>
    <t>00310180351</t>
  </si>
  <si>
    <t>Z242929467</t>
  </si>
  <si>
    <t>MATERIALE DIDATTICO WESCO PER SC.INF.ARCOBALENO GUASTALLA</t>
  </si>
  <si>
    <t>Z472921397</t>
  </si>
  <si>
    <t>Agenzia Archimede Longo Antonella 01.07.19 - 23.09.19</t>
  </si>
  <si>
    <t>ARCHIMEDE SPA a Socio Unico</t>
  </si>
  <si>
    <t>02104290354</t>
  </si>
  <si>
    <t>Z00291491B</t>
  </si>
  <si>
    <t>SERVIZIO DI MANUTENZIONE IMPIANTI SPECIALI</t>
  </si>
  <si>
    <t>SERA SECURITY SYSTEM SRL</t>
  </si>
  <si>
    <t>02618130351</t>
  </si>
  <si>
    <t>Z95290B01D</t>
  </si>
  <si>
    <t>LIBRI E MAT.DIDATTICO NIDO INF.BIRILLO NOVELLARA</t>
  </si>
  <si>
    <t>ZBB290330D</t>
  </si>
  <si>
    <t>Consegna giornali edicola</t>
  </si>
  <si>
    <t>VA PENSIERO SNC DI BOTTESINI E MONTANARI</t>
  </si>
  <si>
    <t>02267930358</t>
  </si>
  <si>
    <t>Z1F28F75EF</t>
  </si>
  <si>
    <t>MAT. DIDATTICO PER CAMPO GIOCHI GUALTIERI (RE)</t>
  </si>
  <si>
    <t>DECATHLON ITALIA SRL UNIPERSONALE</t>
  </si>
  <si>
    <t>11005760159</t>
  </si>
  <si>
    <t>Z9528F5DDA</t>
  </si>
  <si>
    <t>Anthesi canoni annuali 2019 Elixforms e Saas e Cloud</t>
  </si>
  <si>
    <t>ANTHESI S.R.L</t>
  </si>
  <si>
    <t>01469510224</t>
  </si>
  <si>
    <t>Z0C28C9D3A</t>
  </si>
  <si>
    <t>RIPARAZIONE IMPIANTO DI CLIMATIZZAZIONE NIDO IRIDE GUASTALLA</t>
  </si>
  <si>
    <t>Z2228C956E</t>
  </si>
  <si>
    <t>AUSILIO PER EVACUAZIONE DI EMERGENZA PER NIDO RODARI POVIGLIO</t>
  </si>
  <si>
    <t>ZDB28BDB00</t>
  </si>
  <si>
    <t>Agenzia Achimede - Menozzi Silvia, Alfieri Arianna, Cuffari Domiziana - campi estivi 2019</t>
  </si>
  <si>
    <t>Z3628B9604</t>
  </si>
  <si>
    <t>PAVIMENTAZIONE ANTITRAUMA SC.INF.FONTANELLA LUZZARA</t>
  </si>
  <si>
    <t>GIWA SRL</t>
  </si>
  <si>
    <t>03328970169</t>
  </si>
  <si>
    <t>Z1128B8EFC</t>
  </si>
  <si>
    <t>Corsi di formazione Consulenti Associati Reverberi 2019</t>
  </si>
  <si>
    <t>CONSULENTI ASSOCIATI SNC DI REVERBERI</t>
  </si>
  <si>
    <t>03374910366</t>
  </si>
  <si>
    <t>0000000516</t>
  </si>
  <si>
    <t>ZD728AF383</t>
  </si>
  <si>
    <t>TRATTAMENTI E TINTEGGI URGENTI ARREDI DA ESTERNO NIDO ZENIT E SCUOLA GINESTRA</t>
  </si>
  <si>
    <t>VENEZIA PITTURE DI BOSCOLO ROBERTO</t>
  </si>
  <si>
    <t>01775100355</t>
  </si>
  <si>
    <t>BSCRRT67A14E689S</t>
  </si>
  <si>
    <t>Z9728A9F97</t>
  </si>
  <si>
    <t>MATERIALE DIDATTICO PER CAMPO GIOCHI REGGIOLO</t>
  </si>
  <si>
    <t>ZC028AA2CC</t>
  </si>
  <si>
    <t>Servizi Postaonline Corporate periodo 01/07/2019 - 30/06/2024</t>
  </si>
  <si>
    <t>POSTE ITALIANE S.P.A.</t>
  </si>
  <si>
    <t>01114601006</t>
  </si>
  <si>
    <t>97103880585</t>
  </si>
  <si>
    <t>ZB728A6490</t>
  </si>
  <si>
    <t>Materiali stampati e pubblicazioni periodo 01.01.2019 - 31.08.2019</t>
  </si>
  <si>
    <t>RECOS S.R.L. LA FOTOLITO</t>
  </si>
  <si>
    <t>01348770353</t>
  </si>
  <si>
    <t>Z5720CC1DD</t>
  </si>
  <si>
    <t>INTEGRATORE MEDICO PER DIPENDENTE ASBR</t>
  </si>
  <si>
    <t>FARMACIA DR.SSA TERZI ADELE</t>
  </si>
  <si>
    <t>00272590357</t>
  </si>
  <si>
    <t>Z5F289676A</t>
  </si>
  <si>
    <t>Rinnovo convenzione Intercent-ER multifunzione Kyocera - matricola L8K6315550 Nido Iride Guastalla</t>
  </si>
  <si>
    <t>KYOCERA DOCUMENT SOLUTIONS ITALIA SPA</t>
  </si>
  <si>
    <t>02973040963</t>
  </si>
  <si>
    <t>ZAB289674F</t>
  </si>
  <si>
    <t>Rinnovo convenzione Intercent-ER multifunzione Kyocera - matricola L8K6115162 SCI Arcobaleno Guastalla</t>
  </si>
  <si>
    <t>ZE12896728</t>
  </si>
  <si>
    <t>Rinnovo convenzione Intercent-ER multifunzione Kyocera - matricola L8K6115151 SCI Ginestra Poviglio</t>
  </si>
  <si>
    <t>Z2228966A9</t>
  </si>
  <si>
    <t>Rinnovo convenzione Intercent-ER multifunzione Kyocera - matricola L8K6115175 Nido Rodari Poviglio</t>
  </si>
  <si>
    <t>ZD7289666C</t>
  </si>
  <si>
    <t>Rinnovo convenzione Intercent-ER multifunzione Kyocera - matricola L8K6115189 Nido Ciliegio Gualtieri</t>
  </si>
  <si>
    <t>ZCF289663A</t>
  </si>
  <si>
    <t>Rinnovo convenzione Intercent-ER multifunzione Kyocera - matricola LW16322416 Asbr/Millefiori</t>
  </si>
  <si>
    <t>ZA02895B85</t>
  </si>
  <si>
    <t>Agenzia Achimede - Galli Arianna giugno-dicembre 2019</t>
  </si>
  <si>
    <t>Z2E2895B30</t>
  </si>
  <si>
    <t>Agenzia Achimede - Calestani Alice giugno 2019 - marzo 2020</t>
  </si>
  <si>
    <t>Z132890D51</t>
  </si>
  <si>
    <t>RIPARAZIONE CONDIZIONATORI NIDO CILIEGIO</t>
  </si>
  <si>
    <t>0000000502</t>
  </si>
  <si>
    <t>Z302881A22</t>
  </si>
  <si>
    <t>PAVIMENTAZIONE ANTITRAUMA IN GOMMA RICICLATA</t>
  </si>
  <si>
    <t>ZD52887C88</t>
  </si>
  <si>
    <t>Agenzia Achimede - Quaranta Sofia giugno-settembre 2019</t>
  </si>
  <si>
    <t>ZEE1B474AD</t>
  </si>
  <si>
    <t>COPRISEDILI COMPLETI PER AUTO EDUCATORI TERRITORIALI</t>
  </si>
  <si>
    <t>ZDC2858D6B</t>
  </si>
  <si>
    <t>Agenzia Achimede - Chiussi Alessandra maggio 2019 -aprile 2020</t>
  </si>
  <si>
    <t>Z752858D1C</t>
  </si>
  <si>
    <t>Agenzia Achimede - Galli Arianna maggio-giugno 2019</t>
  </si>
  <si>
    <t>ZE12858CCE</t>
  </si>
  <si>
    <t>Agenzia Achimede - Zabelli Alice maggio-dicembre 2019</t>
  </si>
  <si>
    <t>Z522858C80</t>
  </si>
  <si>
    <t>Agenzia Achimede - Longo Antonella maggio-giugno 2019</t>
  </si>
  <si>
    <t>Z002858BF8</t>
  </si>
  <si>
    <t>Agenzia Achimede - Perini Alessia maggio 2019 - marzo 2020</t>
  </si>
  <si>
    <t>ZD42858B43</t>
  </si>
  <si>
    <t>Agenzia Achimede - Calestani Alice maggio 2019</t>
  </si>
  <si>
    <t>ZB12858BA2</t>
  </si>
  <si>
    <t>Agenzia Achimede - Carantani Nicole maggio-ottobre 2019</t>
  </si>
  <si>
    <t>Z0D28586A6</t>
  </si>
  <si>
    <t>Agenzia Oasi Lavoro - Fantini Silvia aprile-dicembre 2019</t>
  </si>
  <si>
    <t>OASI LAVORO S.P.A.</t>
  </si>
  <si>
    <t>02552531200</t>
  </si>
  <si>
    <t>RICAMBI ROBOT DA CUCINA NIDO ZANTI BRESCELLO</t>
  </si>
  <si>
    <t>GAB TAMAGNINI SRL</t>
  </si>
  <si>
    <t>00168780351</t>
  </si>
  <si>
    <t>7893396C6E</t>
  </si>
  <si>
    <t>FORNITURA GAS NATURALE 11-4 MEPA</t>
  </si>
  <si>
    <t>SOENERGY S.R.L.</t>
  </si>
  <si>
    <t>01565370382</t>
  </si>
  <si>
    <t>ZF42839415</t>
  </si>
  <si>
    <t>NUOVO SUPERMERCATO POVIGLIO SNC - CONAD</t>
  </si>
  <si>
    <t>01960400354</t>
  </si>
  <si>
    <t>Z822837A42</t>
  </si>
  <si>
    <t>Fornitura interinale Daolio Oliviero agenzia Umana Reggiolo secondo periodo</t>
  </si>
  <si>
    <t>UMANA SPA</t>
  </si>
  <si>
    <t>03171510278</t>
  </si>
  <si>
    <t>05391311007</t>
  </si>
  <si>
    <t>Z01282C07F</t>
  </si>
  <si>
    <t>INSTALLAZIONE DI 4 POMPE DI CALORE AL NIDO ZENIT</t>
  </si>
  <si>
    <t>ZAC282635C</t>
  </si>
  <si>
    <t>SERVIZIO DI CONTROLLO GIOCHI BIMBI NEI PARCHI</t>
  </si>
  <si>
    <t>SARBA SPA</t>
  </si>
  <si>
    <t>00227660362</t>
  </si>
  <si>
    <t>ZED26BC881</t>
  </si>
  <si>
    <t>CONSULENZA PRATICHE FOTOVOLTAICO IRIDE GUASTALLA</t>
  </si>
  <si>
    <t>RESTART ENGENEERING SRL</t>
  </si>
  <si>
    <t>02826880359</t>
  </si>
  <si>
    <t>CARRELLO INOX DA CUCINA - NIDO ZENITH BORETTO</t>
  </si>
  <si>
    <t>ELECTROLUX PROFESSIONAL SPA</t>
  </si>
  <si>
    <t>00072220932</t>
  </si>
  <si>
    <t>Z3E2808894</t>
  </si>
  <si>
    <t>IMPASTI ARGILLA E CERAMICA PER LABORATORI SCUOLE INF. GUASTALLA E POVIGLIO</t>
  </si>
  <si>
    <t>CERAMICA CECCHETTO S.R.L.</t>
  </si>
  <si>
    <t>00314910241</t>
  </si>
  <si>
    <t>Z3128027EE</t>
  </si>
  <si>
    <t>ACQUISTI IN CONVENZIONE COOP ALLEANZA 3.0 - ANNI 2019/2020</t>
  </si>
  <si>
    <t>COOP ALLEANZA 3.0 S.C</t>
  </si>
  <si>
    <t>03503411203</t>
  </si>
  <si>
    <t>Z2D27DD1BF</t>
  </si>
  <si>
    <t>PAVIMENTO TECNICO SOPRAELEVATO NIDO/SCUOLA ZENITH BORETTO</t>
  </si>
  <si>
    <t>APP.TEC. S.R.L.</t>
  </si>
  <si>
    <t>03476410042</t>
  </si>
  <si>
    <t>0000000480</t>
  </si>
  <si>
    <t>ZB127E3027</t>
  </si>
  <si>
    <t>SACCANI FERRAMENTA SNC</t>
  </si>
  <si>
    <t>00241660356</t>
  </si>
  <si>
    <t>Z7227DD0BC</t>
  </si>
  <si>
    <t>PROFILI IN COMPOSITO NOVOWOOD ED ACCESSORI NIDO IRIDE GUASTALLA</t>
  </si>
  <si>
    <t>IPERWOOD S.R.L.</t>
  </si>
  <si>
    <t>01550900383</t>
  </si>
  <si>
    <t>ZE427CAAED</t>
  </si>
  <si>
    <t>LIBRI E MATERIALE DIDATTICO NIDO INFANZIA IRIDE GUASTALLA</t>
  </si>
  <si>
    <t>Z5E27C8DAC</t>
  </si>
  <si>
    <t>LAVORI DI MANUTENZIONE IMPIANTO ANTI INTRUSIONE NIDO ZENIT BORETTO</t>
  </si>
  <si>
    <t>7820746BC1</t>
  </si>
  <si>
    <t>DISINFESTAZIONI E DERATTIZAZIONI</t>
  </si>
  <si>
    <t>MULTISERVICE SOC.COOP.A R.L</t>
  </si>
  <si>
    <t>00789670346</t>
  </si>
  <si>
    <t>03 - PROCEDURA NEGOZIATA PREVIA PUBBLICAZIONE DEL BANDO</t>
  </si>
  <si>
    <t>ZE927AA2AA</t>
  </si>
  <si>
    <t>LIBRI E MATERIALE DIDATTICO SC.INF. ARCOBALENO GUASTALLA - CONTRIBUTO DISABILI A.S. 2018/19</t>
  </si>
  <si>
    <t>Z0227A3652</t>
  </si>
  <si>
    <t>ASSISTENZA AUTORIZZATA GRANDI ELETTRODMESTICI ZANUSSI</t>
  </si>
  <si>
    <t>ZB427A23A0</t>
  </si>
  <si>
    <t>SFALCI AREA OVEST BASSA REGGIANA COOPERATIVA SOCIALE TIPO B IL BETTOLINO</t>
  </si>
  <si>
    <t>COOPERATIVA SOCIALE IL BETTOLINO S.C.</t>
  </si>
  <si>
    <t>01386310351</t>
  </si>
  <si>
    <t>Z7D27A2382</t>
  </si>
  <si>
    <t>SFALCI AREA OVEST BASSA REGGIANA COOPERATIVA SOCIALE TIPO B NUOVO RACCOLTO</t>
  </si>
  <si>
    <t>COOPERATIVA SOCIALE NUOVO RACCOLTO SCRL</t>
  </si>
  <si>
    <t>01623020359</t>
  </si>
  <si>
    <t>7807972E50</t>
  </si>
  <si>
    <t>LAVORI DI MANUTENZIONE EDILI</t>
  </si>
  <si>
    <t>MORI GIUSEPPE E C. S.N.C.</t>
  </si>
  <si>
    <t>01295680357</t>
  </si>
  <si>
    <t>Z4A2793B1E</t>
  </si>
  <si>
    <t>LAVORI DI SOSTITUZIONE IMPIANTO ANTI INTRUSIONE SCUOLA ARCOBALENO NOVELLARA</t>
  </si>
  <si>
    <t>ZAD2790080</t>
  </si>
  <si>
    <t>TENDA DA SOLE IMPERMEABILE PER NIDO INF. "CILIEGIO" DI GUALTIERI (RE)</t>
  </si>
  <si>
    <t>LAMAPLA DI VAROTTI FRANCO</t>
  </si>
  <si>
    <t>00394230205</t>
  </si>
  <si>
    <t>Z17278F86D</t>
  </si>
  <si>
    <t>0000000467</t>
  </si>
  <si>
    <t>RIPARAZIONE E MANUTENZIONE MATERIALE INFORMATICO E DIGITALE</t>
  </si>
  <si>
    <t>MATERIALE INFORMATICO, DIGITALE E MACCHINE UFFICIO</t>
  </si>
  <si>
    <t>0000000465</t>
  </si>
  <si>
    <t>MATERIALE INFORMATICO, DIGITALE E MACCHINE UFFICIO ANNO 2019-2020</t>
  </si>
  <si>
    <t>ABF INFORMATICA S.R.L.</t>
  </si>
  <si>
    <t>02348740354</t>
  </si>
  <si>
    <t>Z872774BC1</t>
  </si>
  <si>
    <t>MATERIALI DIDATTICI E GIOCATTOLI SCUOLA ZENITH BORETTO</t>
  </si>
  <si>
    <t>ARREDI PER ESTERNO NIDO AQUILONE NOVELLARA</t>
  </si>
  <si>
    <t>FERCOLOR SNC</t>
  </si>
  <si>
    <t>01558630354</t>
  </si>
  <si>
    <t>7815879B61</t>
  </si>
  <si>
    <t>NOLEGGIO MULTIFUNZIONE NIDO ZANTI BRESCELLO</t>
  </si>
  <si>
    <t>7807193B77</t>
  </si>
  <si>
    <t>BUONI PASTO DAY PIU' 2019 TRATTATIVA DIRETTA</t>
  </si>
  <si>
    <t>DAY RISTOSERVICE SPA</t>
  </si>
  <si>
    <t>03543000370</t>
  </si>
  <si>
    <t>ZEA2745DE8</t>
  </si>
  <si>
    <t>RIPARAZIONI AUTORIZZATE ARREDI GIOCAREGGIO</t>
  </si>
  <si>
    <t>ZAB274111E</t>
  </si>
  <si>
    <t>RIVISTA "BAMBINI" ABBONAMENTI ANNO 2019</t>
  </si>
  <si>
    <t>Z2A2727BB</t>
  </si>
  <si>
    <t>CONONE 2019 ASSISTENZA - SERVIZIO ASSISTENZA PROGRAMMI</t>
  </si>
  <si>
    <t>SOFTWAREUNO INS SRL</t>
  </si>
  <si>
    <t>02649530280</t>
  </si>
  <si>
    <t>Z9E271ED74</t>
  </si>
  <si>
    <t>LIBRI E MATERIALE DIDATTICO SC. INF. ARCOBALENO GUASTALLA</t>
  </si>
  <si>
    <t>SPALLANZANI CRISTINA</t>
  </si>
  <si>
    <t>03328390368</t>
  </si>
  <si>
    <t>SPLCST81T44I496W</t>
  </si>
  <si>
    <t>ZDD270678A</t>
  </si>
  <si>
    <t>ARREDI INTERNI NIDO INF. ZANTI BRESCELLO</t>
  </si>
  <si>
    <t>Z3C26F7EEA</t>
  </si>
  <si>
    <t>BIANCHERIA IN COTONE IGNIFUGO PER NIDO STELLA LUZZARA (RE)</t>
  </si>
  <si>
    <t>ZA526E89AA</t>
  </si>
  <si>
    <t>ADDOLCITORE A RESINE AUTOMATICO PER NIDO INF. BAMBY REGGIOLO (RE)</t>
  </si>
  <si>
    <t>CUCINANDO SRLS FORNITURE RISTORAZIONE</t>
  </si>
  <si>
    <t>02786290359</t>
  </si>
  <si>
    <t>Z63219B424</t>
  </si>
  <si>
    <t>MATERIALE INFORMATICO/DIGITALE</t>
  </si>
  <si>
    <t>ZA926E88C8</t>
  </si>
  <si>
    <t>PC WORKSTATION HP Z2 G4 SC. INF. ARCOBALENO GUASTALLA</t>
  </si>
  <si>
    <t>Z5526CC999</t>
  </si>
  <si>
    <t>IMPASTI DI ARGILLA E CERAMICA PER LABORATORI SCUOLE INFANZIA</t>
  </si>
  <si>
    <t>ZF526A708E</t>
  </si>
  <si>
    <t>FERRAMENTA AL DETTAGLIO</t>
  </si>
  <si>
    <t>OTTOTECNICA SRL</t>
  </si>
  <si>
    <t>02183170352</t>
  </si>
  <si>
    <t>ZB01D4116C</t>
  </si>
  <si>
    <t>MAGAZZINO AL RUSTICONE</t>
  </si>
  <si>
    <t>01519400350</t>
  </si>
  <si>
    <t>7756655233</t>
  </si>
  <si>
    <t>PRODOTTI DI PULIZIA, IGIENE PERSONA, CARTARI MONOUSO</t>
  </si>
  <si>
    <t>PALUAN PROFESSIONAL SRL</t>
  </si>
  <si>
    <t>02632510356</t>
  </si>
  <si>
    <t>ZBB2696AD3</t>
  </si>
  <si>
    <t>Z512678A42</t>
  </si>
  <si>
    <t>SERVIZIO DI MANUTENZIONE TANE VIVENTI SCUOLA ARCOBALENO GUASTALLA</t>
  </si>
  <si>
    <t>Rabitti Alberto</t>
  </si>
  <si>
    <t>02272260353</t>
  </si>
  <si>
    <t>RBTLRT78M11H223X</t>
  </si>
  <si>
    <t>Z56266C492</t>
  </si>
  <si>
    <t>CANONE MANUTENZIONE 2019</t>
  </si>
  <si>
    <t>ZUCCHETTI S.P.A SOCIETA AD AZIONISTA UNICO</t>
  </si>
  <si>
    <t>05006900962</t>
  </si>
  <si>
    <t>ZDA2F009D5</t>
  </si>
  <si>
    <t>Manutenzioni Fabbro</t>
  </si>
  <si>
    <t>F.P DI FERRARI ROBERTO</t>
  </si>
  <si>
    <t>02384450355</t>
  </si>
  <si>
    <t>FRRRRT67P09G947U</t>
  </si>
  <si>
    <t>0000000784</t>
  </si>
  <si>
    <t>ZDF2EEF3BF</t>
  </si>
  <si>
    <t>Intervento di straordinaria ed urgente riparazione al manto di lattoneria nel plesso scolastico Rodari di Poviglio</t>
  </si>
  <si>
    <t>G.A.L. SRL</t>
  </si>
  <si>
    <t>00132170358</t>
  </si>
  <si>
    <t>Z912FC1F25</t>
  </si>
  <si>
    <t>Lavori straordinari per sistemazioni urgenti nei plessi scolastici</t>
  </si>
  <si>
    <t>GEMMA - IMPRESA EDILE DI GERMANI ALBERTO</t>
  </si>
  <si>
    <t>02213530351</t>
  </si>
  <si>
    <t>GRMLRT60P20E253A</t>
  </si>
  <si>
    <t>0000000777</t>
  </si>
  <si>
    <t>Z9E2F70C96</t>
  </si>
  <si>
    <t>SERVIZIO DI LAVANDERIA PER SCUOLE INFANZIA</t>
  </si>
  <si>
    <t>MAGNANI LAVANDERIA SRLS</t>
  </si>
  <si>
    <t>02894100359</t>
  </si>
  <si>
    <t>Z0D2BCC102</t>
  </si>
  <si>
    <t>MATERIALE DI CONSUMO E MINUTE ATTREZZATURE</t>
  </si>
  <si>
    <t>ZDA2C08528</t>
  </si>
  <si>
    <t>LIBRI E MATERIALE DIDATTICO</t>
  </si>
  <si>
    <t>Z162FB9CED</t>
  </si>
  <si>
    <t>Z8930235E5</t>
  </si>
  <si>
    <t>Formazione, consulenza e assistenza nuovo Ufficio Tecnico</t>
  </si>
  <si>
    <t>IOTTI PAOLO AUGUSTO</t>
  </si>
  <si>
    <t>02200160352</t>
  </si>
  <si>
    <t>TTIPGS82H17H223V</t>
  </si>
  <si>
    <t>ZC82FD5FE0</t>
  </si>
  <si>
    <t>ABBONAMENTO ANNUALE RIVISTA "BAMBINI" ANNO 2021</t>
  </si>
  <si>
    <t>Z772FD2E97</t>
  </si>
  <si>
    <t>Fornitura carburante auto di servizio Asbr</t>
  </si>
  <si>
    <t>MAT. DIDATTICO SCUOLE INFANZIA A.S. 2020/2021</t>
  </si>
  <si>
    <t>MAT. DIDATTICO PER SCUOLE INFANZIA A.S. 2020/21</t>
  </si>
  <si>
    <t>EDULU S.R.L.</t>
  </si>
  <si>
    <t>02582200222</t>
  </si>
  <si>
    <t>NEBULIZZATORE SPALLABILE PER NIDO INFANZIA IRIDE GUASTALLA</t>
  </si>
  <si>
    <t>EMIL TRADING SRL</t>
  </si>
  <si>
    <t>01979830351</t>
  </si>
  <si>
    <t>MAT. DIDATTICO, GIOCHI E LIBRI A.S. 2020/21</t>
  </si>
  <si>
    <t>0000000747</t>
  </si>
  <si>
    <t>ZE82FB570C</t>
  </si>
  <si>
    <t>Progetto dimensione adolescenza 2020</t>
  </si>
  <si>
    <t>ASSOCIAZIONE PRODIGIO</t>
  </si>
  <si>
    <t>02046660359</t>
  </si>
  <si>
    <t>Z032F3A45A</t>
  </si>
  <si>
    <t>Fornitura servizio idrico per Asbr (e scuole controllate) da IRETI dal 01/12/20 al 31/12/2021</t>
  </si>
  <si>
    <t>IRETI SPA</t>
  </si>
  <si>
    <t>02863660359</t>
  </si>
  <si>
    <t>01791490343</t>
  </si>
  <si>
    <t>ZAF2F3A4A1</t>
  </si>
  <si>
    <t>Affidamento pulizia scuole Novellara a servizio Lavanderia dell'Azienda Speciale I Millefiori di Novellara dal 01/12/20 al 31/12/2021</t>
  </si>
  <si>
    <t>AZIENDA SPECIALE "I MILLEFIORI"</t>
  </si>
  <si>
    <t>02809180355</t>
  </si>
  <si>
    <t>Z1A2F9C85C</t>
  </si>
  <si>
    <t>Noleggio stampante multifunzione Aquilone Novellara</t>
  </si>
  <si>
    <t>UNOSRL</t>
  </si>
  <si>
    <t>02704810346</t>
  </si>
  <si>
    <t>MATERIALE DIDATTICO SCUOLE INFANZIA A.S. 2020/21</t>
  </si>
  <si>
    <t>ZEC2F95B43</t>
  </si>
  <si>
    <t>Ordine materiale informatico digitale</t>
  </si>
  <si>
    <t>TECNOCART SAS</t>
  </si>
  <si>
    <t>02703241204</t>
  </si>
  <si>
    <t>Z572FBA008</t>
  </si>
  <si>
    <t>INDUMENTI IMPERMEABILI BAMBINI PER NIDO INFANZIA STELLA LUZZARA RE)</t>
  </si>
  <si>
    <t>CHIESI MARCELLA BARBIERI SANITARIE</t>
  </si>
  <si>
    <t>02528680354</t>
  </si>
  <si>
    <t>CHSMCL75H49H223H</t>
  </si>
  <si>
    <t>0000000739</t>
  </si>
  <si>
    <t>IDROASPIRATORE PER SCUOLA ARCOBALENO GUASTALLA (RE)</t>
  </si>
  <si>
    <t>FRANZINI ANNIBALE SPA</t>
  </si>
  <si>
    <t>00127770352</t>
  </si>
  <si>
    <t>0000000738</t>
  </si>
  <si>
    <t>Z6C2F80DB8</t>
  </si>
  <si>
    <t>Ricarica sim timbratore Nido Ciliegio</t>
  </si>
  <si>
    <t>ZEF2F6BB78</t>
  </si>
  <si>
    <t>BIANCHERIA IN COTONE IGNIFUGO PER SCUOLE INFANZIA</t>
  </si>
  <si>
    <t>MATERIALE DIDATTICO SCUOLE INFANZIA A.S. 2020/2021</t>
  </si>
  <si>
    <t>Z0D2F49161</t>
  </si>
  <si>
    <t>ASSISTENZA AUTORIZZATA GESTIONE COSTO COPIA MULTIFUNZIONE SCUTELLARI PERIODO 01/12/20-30/11/21</t>
  </si>
  <si>
    <t>PACE SPA</t>
  </si>
  <si>
    <t>01476140353</t>
  </si>
  <si>
    <t>01439630060</t>
  </si>
  <si>
    <t>Z212F461D3</t>
  </si>
  <si>
    <t>PRODOTTI EDITORIALI A.S. 2020/21</t>
  </si>
  <si>
    <t>Z962F42241</t>
  </si>
  <si>
    <t>Integrazione software contabilità Obiettivo Conoscere</t>
  </si>
  <si>
    <t>INCASODIMALTEMPO SRL UNIPERSONALE</t>
  </si>
  <si>
    <t>02887460349</t>
  </si>
  <si>
    <t>Z8A2F26BB1</t>
  </si>
  <si>
    <t>Servizi CAAF Cisl 2020</t>
  </si>
  <si>
    <t>Z6F2F2636F</t>
  </si>
  <si>
    <t>PC smart working</t>
  </si>
  <si>
    <t>VTECH SRL</t>
  </si>
  <si>
    <t>02434910358</t>
  </si>
  <si>
    <t>0000000724</t>
  </si>
  <si>
    <t>Z8A2F2476A</t>
  </si>
  <si>
    <t>INVENTARIO INFORMATICO SEDE E SERVIZI ASBR</t>
  </si>
  <si>
    <t>ZB62E159D6</t>
  </si>
  <si>
    <t>DISPOSITIVI TELEFONIA MOBILE</t>
  </si>
  <si>
    <t>FERRARI COMPUTER BOLOGNA SRL</t>
  </si>
  <si>
    <t>02376321200</t>
  </si>
  <si>
    <t>ZC12F042D3</t>
  </si>
  <si>
    <t>IMBOTTITURE PER SEDIE NIDO AQUILONE NOVELLARA</t>
  </si>
  <si>
    <t>Manutenzioni fabbro</t>
  </si>
  <si>
    <t>0000000719</t>
  </si>
  <si>
    <t>Z652EFC023</t>
  </si>
  <si>
    <t>INDUMENTI IMPERMEABILI BAMBINI PER SC.INF.ARCOBALENO NOVELLARA</t>
  </si>
  <si>
    <t>Z502EE83AB</t>
  </si>
  <si>
    <t>ELETTRODOMESTICI PER SCUOLE INFANZIA</t>
  </si>
  <si>
    <t>Z4F2EBB2C1</t>
  </si>
  <si>
    <t>Croce Rossa trasporto Welfare Luzzara 2019</t>
  </si>
  <si>
    <t>CROCE ROSSA ITALIANA</t>
  </si>
  <si>
    <t>02605850359</t>
  </si>
  <si>
    <t>Z1B2E9D5F5</t>
  </si>
  <si>
    <t>Ferramenta al dettaglio</t>
  </si>
  <si>
    <t>ZD42E8DCC7</t>
  </si>
  <si>
    <t>CANONE DI LOCAZIONE AUTOVEICOLO TRASPORTO DISABILI A.S. 2020/2021</t>
  </si>
  <si>
    <t>AUSILI PRIMA INFANZIA A.S. 2020/2021</t>
  </si>
  <si>
    <t>Z5C2E7ED8E</t>
  </si>
  <si>
    <t>CARTUCCE ETONER PER STAMPANTI A.S. 2020/2021</t>
  </si>
  <si>
    <t>ZF62E77C26</t>
  </si>
  <si>
    <t>TRASLOCHI 2020 DI N° 4 SCI IN DIVERSI COMUNI</t>
  </si>
  <si>
    <t>MOBIL SISTEM DI ZANELLI SAURO</t>
  </si>
  <si>
    <t>00926640350</t>
  </si>
  <si>
    <t>Z7D2E722AB</t>
  </si>
  <si>
    <t>Cisco Anyconnect VPN</t>
  </si>
  <si>
    <t>Z7E2E6E721</t>
  </si>
  <si>
    <t>LENZUOLINI PER BRANDINA NIDO INF. AQUILONE NOVELLARA (RE)</t>
  </si>
  <si>
    <t>Z772E69FA1</t>
  </si>
  <si>
    <t>DISPOSITIVI DI PROTEZIONE INDIVIDUALE PER EMERGENZA COVID 19 - A.S. 2020/21</t>
  </si>
  <si>
    <t>Z902E5DC64</t>
  </si>
  <si>
    <t>Pulizia centro 1 maggio Guastalla selezione educatori</t>
  </si>
  <si>
    <t>ZC52E554AA</t>
  </si>
  <si>
    <t>ARREDI INTERNI NIDO INF. CILIEGIO GUALTIERI A.S. 2020/21</t>
  </si>
  <si>
    <t>Z762E54B23</t>
  </si>
  <si>
    <t>DISPOSITIVI DI PROTEZIONE INDIVIDUALE EMERGENZA COVID 19 PER EDUCATORI SCOLASTICI</t>
  </si>
  <si>
    <t>ZA42E40641</t>
  </si>
  <si>
    <t>SOSTITUZIONE MACCHINA REFRIGERANTE NIDO IRIDE DI GUASTALLA</t>
  </si>
  <si>
    <t>SINERGICA IMPIANTI S.R.L.</t>
  </si>
  <si>
    <t>Z522E373A2</t>
  </si>
  <si>
    <t>Noleggio multifunzione Luzzara e Novellara</t>
  </si>
  <si>
    <t>Z482E36DFF</t>
  </si>
  <si>
    <t>ARREDI INTERNI ED ESTERNI PER SCUOLE INFANZIA A.S. 2020/2021</t>
  </si>
  <si>
    <t>ZA02E3015A</t>
  </si>
  <si>
    <t>DISPOSITIVI DI PROTEZIONE INDIVIDUALE EMERGENZA COVID 19 A.S. 2020/2021</t>
  </si>
  <si>
    <t>Z012E264C3</t>
  </si>
  <si>
    <t>TENDE A RULLO PER NIDO INFANZIA ZANTI BRESCELLO</t>
  </si>
  <si>
    <t>0000000698</t>
  </si>
  <si>
    <t>CARRELLI PER PULIZIE SCUOLE INFANZIA</t>
  </si>
  <si>
    <t>CARRELLI PORTAVIVANDE PER CUCINA NIDO INF. CILIEGIO GUALTIERI (RE)</t>
  </si>
  <si>
    <t>Z2B2E1CB5D</t>
  </si>
  <si>
    <t>ARREDI INTERNI NIDO INFANZIA "IL CILIEGIO" DI GUALTIERI (RE)</t>
  </si>
  <si>
    <t>Z242E1C58E</t>
  </si>
  <si>
    <t>DISPOSITIVI DI PROTEZIONE INDIVIDUALE PER EMERGENZA COVID - FFP2</t>
  </si>
  <si>
    <t>8418297672</t>
  </si>
  <si>
    <t>Pulizie straordinarie settembre - dicembre 2020 ASBR</t>
  </si>
  <si>
    <t>ZC82E189D4</t>
  </si>
  <si>
    <t>SVILUPPO SOFTWARE RETTE SCOLASTICHE</t>
  </si>
  <si>
    <t>Z092E18569</t>
  </si>
  <si>
    <t>DISPOSITIVI DI PROTEZIONE INDIVIDUALE EMERGENZA COVID - SEMICALOTTA SCHERMO RIALZABILE</t>
  </si>
  <si>
    <t>0000000691</t>
  </si>
  <si>
    <t>ZCD2DEFA43</t>
  </si>
  <si>
    <t>PULIZIE STRAORDINARIE AGOSTO 2020</t>
  </si>
  <si>
    <t>Z192DDB155</t>
  </si>
  <si>
    <t>CARTUCCE E TONER PER STAMPANTI</t>
  </si>
  <si>
    <t>Z1D2DCD1E2</t>
  </si>
  <si>
    <t>Interinale sostituzione maternità Erlinda</t>
  </si>
  <si>
    <t>ZA62DCC0E2</t>
  </si>
  <si>
    <t>LICENZE ASA5506 PER FIREWALL</t>
  </si>
  <si>
    <t>Z152DCA39B</t>
  </si>
  <si>
    <t>MATERIALE INFORMATICO, DIGITALE, MACCHINE UFFICIO SCUOLE INFANZIA 2020/21</t>
  </si>
  <si>
    <t>Z6F2DC191B</t>
  </si>
  <si>
    <t>Noleggio Multifunzione Progettinfanzia per UST</t>
  </si>
  <si>
    <t>Z562D426C2</t>
  </si>
  <si>
    <t>MATERIALI IGIENE PER EMERGENZA COVID 19</t>
  </si>
  <si>
    <t>VALSECCHI CANCELLERIA S.R.L.</t>
  </si>
  <si>
    <t>09521810961</t>
  </si>
  <si>
    <t>ZAA2DA3EC6</t>
  </si>
  <si>
    <t>DISPOSITIVI DI PROTEZIONE INDIVIDUALE PER EMERGENZA COVID 19</t>
  </si>
  <si>
    <t>ZB52DA39E5</t>
  </si>
  <si>
    <t>LAVORI EDILI STRUTTURE VARIE</t>
  </si>
  <si>
    <t>Z5E2DA38FF</t>
  </si>
  <si>
    <t>LAVORI FALEGNAME IRIDE</t>
  </si>
  <si>
    <t>FALEGNAMERIA DE PIETRI SILVANO</t>
  </si>
  <si>
    <t>00332310358</t>
  </si>
  <si>
    <t>DPTSVN43M29H225B</t>
  </si>
  <si>
    <t>ZE62D96F66</t>
  </si>
  <si>
    <t>Mediazione Prodigio per Modificare il Futuro</t>
  </si>
  <si>
    <t>ZA22D9514E</t>
  </si>
  <si>
    <t>Progetto 2020 Telereggio e Reggionline.com</t>
  </si>
  <si>
    <t>KAITI EXPANSION</t>
  </si>
  <si>
    <t>01928060357</t>
  </si>
  <si>
    <t>MATERIALE DIDATTICO PER CAMPOGIOCHI GUALTIERI</t>
  </si>
  <si>
    <t>Z212D8F89C</t>
  </si>
  <si>
    <t>GAZEBO CON STRUTTURA IN ALLUMINIO E COPERTURA IN PVC</t>
  </si>
  <si>
    <t>BERNI GROUP S.R.L.</t>
  </si>
  <si>
    <t>02233370358</t>
  </si>
  <si>
    <t>ZD62D8E8AF</t>
  </si>
  <si>
    <t>Acquisto badge aziendali</t>
  </si>
  <si>
    <t>ZAE2D6F2B0</t>
  </si>
  <si>
    <t>ACQUISTI IN CONVENZIONE COOP ALLEANZA 3.0 ANNI 2020-2021</t>
  </si>
  <si>
    <t>Z192D76F3F</t>
  </si>
  <si>
    <t>DISPOSITIVI DI PROTEZIONE INDIVIDUALE EMERGENZA COVID 19</t>
  </si>
  <si>
    <t>Z682CD2C4B</t>
  </si>
  <si>
    <t>Analisi microbiologica acqua e refrigeratore</t>
  </si>
  <si>
    <t>Water Time Il Boccione srl</t>
  </si>
  <si>
    <t>02484930363</t>
  </si>
  <si>
    <t>Z832D67171</t>
  </si>
  <si>
    <t>PICCOLE ATTREZZATURE</t>
  </si>
  <si>
    <t>ZF82D5EE38</t>
  </si>
  <si>
    <t>Traslochi vari SCI Comunali</t>
  </si>
  <si>
    <t>Z982D5A548</t>
  </si>
  <si>
    <t>MASCHERINE FFP2 PER EMERGENZA COVID 19</t>
  </si>
  <si>
    <t>Z272D59D60</t>
  </si>
  <si>
    <t>Canone 2020 Software ristorazione</t>
  </si>
  <si>
    <t>ZBC2D455DC</t>
  </si>
  <si>
    <t>Agenzia Achimede - Carantani Nicole maggio-agosto 2020</t>
  </si>
  <si>
    <t>Z242D45612</t>
  </si>
  <si>
    <t>Agenzia Achimede - Perini Alessia maggio-dicembre 2020</t>
  </si>
  <si>
    <t>Z9D2D45654</t>
  </si>
  <si>
    <t>Agenzia Achimede - Longo Antonella maggio-settembre 2020</t>
  </si>
  <si>
    <t>ZEA2D4567E</t>
  </si>
  <si>
    <t>Agenzia Oasi Lavoro - Fantini Silvia maggio-dicembre 2020</t>
  </si>
  <si>
    <t>Z352D3978A</t>
  </si>
  <si>
    <t>MATERIALE FARMACEUTICO PERIODO 01/06/20 - 31/05/2022</t>
  </si>
  <si>
    <t>BMEDICA S.R.L.</t>
  </si>
  <si>
    <t>03681410365</t>
  </si>
  <si>
    <t>02 - PROCEDURA RISTRETTA</t>
  </si>
  <si>
    <t>MATERIALE DIDATTICO PER CAMPO GIOCHI GUALTIERI E REGGIOLO</t>
  </si>
  <si>
    <t>Z482D394D1</t>
  </si>
  <si>
    <t>CONVENZIONE RISCOSSIONE COATTIVA</t>
  </si>
  <si>
    <t>ICA IMPOSTE COMUNALI AFFINI SRL</t>
  </si>
  <si>
    <t>01062951007</t>
  </si>
  <si>
    <t>02478610583</t>
  </si>
  <si>
    <t>26 - AFFIDAMENTO IN ADESIONE AD ACCORDO QUADRO/CONVENZIONE</t>
  </si>
  <si>
    <t>Z832D34F6B</t>
  </si>
  <si>
    <t>MASCHERINE FFP2 EMERGENZA COVID 19</t>
  </si>
  <si>
    <t>PROFESSIONAL LED SRL</t>
  </si>
  <si>
    <t>03666271204</t>
  </si>
  <si>
    <t>Z3C2D1D95A</t>
  </si>
  <si>
    <t>INDUMENTI E CALZATURE DA LAVORO ANNI 2020_2021</t>
  </si>
  <si>
    <t>COTONIERA FACCHINI SRL</t>
  </si>
  <si>
    <t>01054090376</t>
  </si>
  <si>
    <t>ARREDI INTERNI PER SCUOLE INFANZIA</t>
  </si>
  <si>
    <t>Z042CFAFFB</t>
  </si>
  <si>
    <t>Canone Garsia 2020</t>
  </si>
  <si>
    <t>TAVOLI E SEDIE DA GIARDINO</t>
  </si>
  <si>
    <t>ZB62CDEAF0</t>
  </si>
  <si>
    <t>MANUTENZIONE E RIPARAZIONE VEICOLI ANNO 2020</t>
  </si>
  <si>
    <t>CENTRO DIESEL GUALTIERI</t>
  </si>
  <si>
    <t>01281610350</t>
  </si>
  <si>
    <t>0000000654</t>
  </si>
  <si>
    <t>ZDA2CCECE5</t>
  </si>
  <si>
    <t>Canone Elixform 2020 e upgrade motore</t>
  </si>
  <si>
    <t>MASCHERINE PER BAMBINI</t>
  </si>
  <si>
    <t>ZD92CB28A1</t>
  </si>
  <si>
    <t>RIMBORSO ALL’AUSL DI REGGIO EMILIA DEGLI ONERI RELATIVI ALL’OSPITALITA’ DI NEONATO PRESSO LA COMUNITA’ PROTETTA MADRE/BAMBINO “LUNA STELLATA”</t>
  </si>
  <si>
    <t>AUSL REGGIO EMILIA</t>
  </si>
  <si>
    <t>01598570354</t>
  </si>
  <si>
    <t>ZA32CAF9B8</t>
  </si>
  <si>
    <t>Manutenzione 2020 ascensore SCI Novellara</t>
  </si>
  <si>
    <t>REGGIANA ASCENSORI SRL</t>
  </si>
  <si>
    <t>00265550350</t>
  </si>
  <si>
    <t>Z602CACE2B</t>
  </si>
  <si>
    <t>Assistenza tecnica importazione listini software contabilità</t>
  </si>
  <si>
    <t>ZF02CAB154</t>
  </si>
  <si>
    <t>Gestione borchie ed apparecchi telefonici per COVID-19</t>
  </si>
  <si>
    <t>LONGWAVE SRL</t>
  </si>
  <si>
    <t>01922820350</t>
  </si>
  <si>
    <t>Z532CA28E3</t>
  </si>
  <si>
    <t>Servizi integrativi Aruba per comunicazioni emergenza</t>
  </si>
  <si>
    <t>ARUBA SPA</t>
  </si>
  <si>
    <t>01573850516</t>
  </si>
  <si>
    <t>04552920482</t>
  </si>
  <si>
    <t>8246136EAF</t>
  </si>
  <si>
    <t>Fornitura gas naturale</t>
  </si>
  <si>
    <t>SINERGAS SPA</t>
  </si>
  <si>
    <t>01877220366</t>
  </si>
  <si>
    <t>0000000642</t>
  </si>
  <si>
    <t>Z942C1E5E3</t>
  </si>
  <si>
    <t>FORNITURA PANNOLINI 0-6 ANNI</t>
  </si>
  <si>
    <t>FATER SPA</t>
  </si>
  <si>
    <t>01282360682</t>
  </si>
  <si>
    <t>Z4E2C56F9A</t>
  </si>
  <si>
    <t>SFALCI ERBA AREA NORD EST ANNO 2020</t>
  </si>
  <si>
    <t>ZCA2C56BC4</t>
  </si>
  <si>
    <t>SFALCI AREA SUD OVEST ANNO 2020</t>
  </si>
  <si>
    <t>ZD22C4BD70</t>
  </si>
  <si>
    <t>ARREDI INTERNI PER ATELIER "SPAZIO GOCCIA" DI LUZZARA (RE)</t>
  </si>
  <si>
    <t>Z462C39CB4</t>
  </si>
  <si>
    <t>INDUMENTI IMPERMEABILI PER SCUOLE INFANZIA BASSA REGGIANA</t>
  </si>
  <si>
    <t>Z312C33404</t>
  </si>
  <si>
    <t>AFFIDAMENTO SORVEGLIANZA PER CHIUSURA CONTRATTO COOPSERVICE SORVEGLIANZA</t>
  </si>
  <si>
    <t>Z662BE4B9D</t>
  </si>
  <si>
    <t>FORNITURA DI PRODOTTI DI CANCELLERIA E MATERIALE DIDATTICO</t>
  </si>
  <si>
    <t>Z722C1612F</t>
  </si>
  <si>
    <t>TENDE A RULLO MOTORIZZATE PER NIDO INFANZIA IRIDE GUASTALLA</t>
  </si>
  <si>
    <t>MOTTURA SPA</t>
  </si>
  <si>
    <t>01051980017</t>
  </si>
  <si>
    <t>MATERIALE DIDATTICO SCUOLE INFANZIA ANNO 2020</t>
  </si>
  <si>
    <t>ARREDI INTERNI  PER SCUOLE INFANZIA</t>
  </si>
  <si>
    <t>0000000631</t>
  </si>
  <si>
    <t>Z842C1912D</t>
  </si>
  <si>
    <t>Adeguamento contrattuale ASBR telefonia mobile</t>
  </si>
  <si>
    <t>Wind Tre S.p.A.</t>
  </si>
  <si>
    <t>13378520152</t>
  </si>
  <si>
    <t>02517580920</t>
  </si>
  <si>
    <t>MATERIALE DIDATTICO PER SCUOLE INFANZIA A.S. 2020/2021</t>
  </si>
  <si>
    <t>ZEA2C08687</t>
  </si>
  <si>
    <t>ARREDI ESTERNI PER NIDO INFANZIA "GIANNI RODARI" DI POVIGLIO (RE)</t>
  </si>
  <si>
    <t>GRUPPO DIMENSIONE COMUNITA'</t>
  </si>
  <si>
    <t>02831590167</t>
  </si>
  <si>
    <t>Z372BF1C88</t>
  </si>
  <si>
    <t>LAVORI URGENTI INDEROGABILI DI RIPARAZIONE CENTRALE TERMICA NIDO RODARI POVIGLIO</t>
  </si>
  <si>
    <t>ZEB2BF1C06</t>
  </si>
  <si>
    <t>LAVORI URGENTI INDEROGABILI DI RIPARAZIONE CENTRALE TERMICA NIDO CILIEGIO GUALTIERI</t>
  </si>
  <si>
    <t>ZAC2C03BF8</t>
  </si>
  <si>
    <t>ACQUISTO DI FERRAMENTA AL DETTAGLIO</t>
  </si>
  <si>
    <t>ZD62C03B86</t>
  </si>
  <si>
    <t>FREDDI STEFANO FERRAMENTA</t>
  </si>
  <si>
    <t>01455310357</t>
  </si>
  <si>
    <t>FRDSFN63A21B156T</t>
  </si>
  <si>
    <t>0000000624</t>
  </si>
  <si>
    <t>ZA92BF5C98</t>
  </si>
  <si>
    <t>Forniture generi alimentari e rinfreschi 2020</t>
  </si>
  <si>
    <t>ZC22BEF971</t>
  </si>
  <si>
    <t>Corso di formazione Dimora d'Abramo</t>
  </si>
  <si>
    <t>DIMORA D'ABRAMO COOPERATIVA SOCIALE E DI SOLIDARIETA' SCRL</t>
  </si>
  <si>
    <t>01367610357</t>
  </si>
  <si>
    <t>Z9D2BEF84B</t>
  </si>
  <si>
    <t>Bus viaggio malaga progetto From Majority to Everyone</t>
  </si>
  <si>
    <t>AUTOSERVIZI F.LLI PANIZZA S.N.C.</t>
  </si>
  <si>
    <t>01559660350</t>
  </si>
  <si>
    <t>MATERIALE DI CONSUMO E MINUTE ATTREZZATURE PER SCUOLE INFANZIA BASSA REGGIANA</t>
  </si>
  <si>
    <t>Z022BD3D81</t>
  </si>
  <si>
    <t>ARREDI ESTERNI PER SCUOLE INFANZIA DI LUZZARA (RE)</t>
  </si>
  <si>
    <t>ZD62BC10C6</t>
  </si>
  <si>
    <t>CONSULENZA ED ASSISTENZA IN AMBITO DI SICUREZZA SUL LAVORO</t>
  </si>
  <si>
    <t>Z242B5EC2B</t>
  </si>
  <si>
    <t>Ordine informatico - digitale</t>
  </si>
  <si>
    <t>ZF12B84490</t>
  </si>
  <si>
    <t>Fornitura buoni pasto 2020</t>
  </si>
  <si>
    <t>Z182BB6301</t>
  </si>
  <si>
    <t>Corso centenario formazione pedagogiste Loris Malaguzzi</t>
  </si>
  <si>
    <t>VAPORETTA ARTIGIANALE PER NIDO IRIDE GUASTALLA (RE)</t>
  </si>
  <si>
    <t>SETTI GIANCARLO</t>
  </si>
  <si>
    <t>00497810366</t>
  </si>
  <si>
    <t>STTGCR45B10B819B</t>
  </si>
  <si>
    <t>Z4B2B8004A</t>
  </si>
  <si>
    <t>ARREDI INTERNI PER NIDO BAMBY DI REGGIOLO (RE)</t>
  </si>
  <si>
    <t>ZDB2B7FEE7</t>
  </si>
  <si>
    <t>MANUTENZIONE ARREDI PER NIDO BAMBY REGGIOLO (RE)</t>
  </si>
  <si>
    <t>Z4E2B7286A</t>
  </si>
  <si>
    <t>Z3A2B60F83</t>
  </si>
  <si>
    <t>PULIZIA IMPIANTI AREAZIONE ZENIT BORETTO</t>
  </si>
  <si>
    <t>0000000604</t>
  </si>
  <si>
    <t>Z2B2B60982</t>
  </si>
  <si>
    <t>Servizio hosting, sms, mail, gestione siti</t>
  </si>
  <si>
    <t>Z092B1F9DF</t>
  </si>
  <si>
    <t>Locazione e manutenzione stampanti multifunzione sede e SCI Zenit Boretto</t>
  </si>
  <si>
    <t>ZF82B04159</t>
  </si>
  <si>
    <t>Canone manutenzione software personale 2020</t>
  </si>
  <si>
    <t>Z722B03F8C</t>
  </si>
  <si>
    <t>Canone manutenzione software contabilità 2020</t>
  </si>
  <si>
    <t>8121232CA5</t>
  </si>
  <si>
    <t>FORNITURA ENERGIA ELETTRICA 2020</t>
  </si>
  <si>
    <t>EDISON ENERGIA SPA</t>
  </si>
  <si>
    <t>08526440154</t>
  </si>
  <si>
    <t>ZDD2A7CF00</t>
  </si>
  <si>
    <t>Canone conservazione fatt. elettronica 2020</t>
  </si>
  <si>
    <t>CONVENZIONE INTERCENTER ENERGIA ELETTRICA 14</t>
  </si>
  <si>
    <t xml:space="preserve">08526440154    </t>
  </si>
  <si>
    <t>26-AFFIDAMENTO DIRETTO IN ADESIONE AD ACCORDO QUADRO/CONVENZIONE</t>
  </si>
  <si>
    <t>87024175B0</t>
  </si>
  <si>
    <t>fornitura di gas</t>
  </si>
  <si>
    <t>HERA COMM SRL</t>
  </si>
  <si>
    <t xml:space="preserve">02221101203    </t>
  </si>
  <si>
    <t>888511767F</t>
  </si>
  <si>
    <t>Servizio di pulizia uffici ASBR 2021-2024</t>
  </si>
  <si>
    <t xml:space="preserve">00310180351     </t>
  </si>
  <si>
    <t>Z003209F26</t>
  </si>
  <si>
    <t>ASSISTENZA AUTORIZZATA GRANDI ELETTRODOMESTICI</t>
  </si>
  <si>
    <t xml:space="preserve">02393150350     </t>
  </si>
  <si>
    <t>23-AFFIDAMENTO DIRETTO</t>
  </si>
  <si>
    <t>Z0131DD1B7</t>
  </si>
  <si>
    <t>MANUTENZIONE STRAORDINARIA IMPIANTI CLIMATIZZAZIONE : IRIDE GUASTALLA</t>
  </si>
  <si>
    <t>AF TERMOTECNICA DI FACCHINI ALBERTO</t>
  </si>
  <si>
    <t>02347980209</t>
  </si>
  <si>
    <t>FCCLRT67H28E089W</t>
  </si>
  <si>
    <t>Z0134A20C2</t>
  </si>
  <si>
    <t>acquisto lavagne luminose per Scuole di Brescello</t>
  </si>
  <si>
    <t>Z05304713A</t>
  </si>
  <si>
    <t>Fornitura di prodotti di pulizia, igiene persona e cartari monouso</t>
  </si>
  <si>
    <t xml:space="preserve">02632510356     </t>
  </si>
  <si>
    <t>Z05315CDB1</t>
  </si>
  <si>
    <t>INTERVENTI STRAORDINARI E URGENTI PER SISTEMAZIONE IMPIANTO RISCALDAMENTO ARCOBALENO GUASTALLA</t>
  </si>
  <si>
    <t>DAIKIN AIR CONDITIONING ITALY S.p.A</t>
  </si>
  <si>
    <t xml:space="preserve">03667970283    </t>
  </si>
  <si>
    <t>Z05333CFAA</t>
  </si>
  <si>
    <t>Manutenzione straordinarie ed urgenti scuole</t>
  </si>
  <si>
    <t>Idrotermica Artigiana srl</t>
  </si>
  <si>
    <t xml:space="preserve">02030700351    </t>
  </si>
  <si>
    <t>Z06333C03F</t>
  </si>
  <si>
    <t>LENZUOLINI A SACCO NIDO CILIEGIO DI GUALIERI DITTA COTONIERA FACCHINI</t>
  </si>
  <si>
    <t xml:space="preserve">01054090376     </t>
  </si>
  <si>
    <t>Z0833D2DB8</t>
  </si>
  <si>
    <t>TONER E CARTUCCE CONSUMABILI PER STAMPANTI SEDE E SCUOLE A.S. 2021.22 POKER SRL</t>
  </si>
  <si>
    <t xml:space="preserve">00745450353   </t>
  </si>
  <si>
    <t>Z0A30A296F</t>
  </si>
  <si>
    <t>MATERIALE INFORMATICO</t>
  </si>
  <si>
    <t>Z0A3465C71</t>
  </si>
  <si>
    <t>ACQUISTO COLLA PER FORNO CERAMICA GUASTALLA DA HOBBYLAND SRL</t>
  </si>
  <si>
    <t>HOBBYLAND SRL</t>
  </si>
  <si>
    <t xml:space="preserve">08299610157   </t>
  </si>
  <si>
    <t>Z0B3232066</t>
  </si>
  <si>
    <t>Connettore digitale</t>
  </si>
  <si>
    <t>VIRTUAL LOGIC SRL</t>
  </si>
  <si>
    <t xml:space="preserve">03878640238   </t>
  </si>
  <si>
    <t>Z0C3023780</t>
  </si>
  <si>
    <t>Lavori di straordinaria manutenzione per opere urgenti</t>
  </si>
  <si>
    <t xml:space="preserve">01877220366 </t>
  </si>
  <si>
    <t>Z0C30F9651</t>
  </si>
  <si>
    <t>MAT.DIDATTICI, GIOCHI, LIBRI</t>
  </si>
  <si>
    <t xml:space="preserve">02491880353  </t>
  </si>
  <si>
    <t>Z10308C724</t>
  </si>
  <si>
    <t>MATERIALI DIDATTICI, GIOCHI, LIBRI ANNI 2021-2022</t>
  </si>
  <si>
    <t xml:space="preserve">02582200222     </t>
  </si>
  <si>
    <t>Z1131F274F</t>
  </si>
  <si>
    <t>Noleggio nr. 6 multifunzione servizi educativi</t>
  </si>
  <si>
    <t xml:space="preserve">02973040963    </t>
  </si>
  <si>
    <t>Z13302376D</t>
  </si>
  <si>
    <t>Fornitura di ferramenta al dettaglio</t>
  </si>
  <si>
    <t xml:space="preserve">01558630354 </t>
  </si>
  <si>
    <t>Z143334299</t>
  </si>
  <si>
    <t>Manutenzione straordinaria a seguito di evento temporalesco del 26/07/21 Scuola Arcobaleno di Guastalla</t>
  </si>
  <si>
    <t xml:space="preserve">00751700352     </t>
  </si>
  <si>
    <t>Z163361BA0</t>
  </si>
  <si>
    <t>Manutenzione straordinaria a seguito di evento temporalesco del 26.07.21 - scuola Arcobaleno Guastalla</t>
  </si>
  <si>
    <t>Martinelli Angelo</t>
  </si>
  <si>
    <t>MRTNGL64H09E253K</t>
  </si>
  <si>
    <t xml:space="preserve">02689800353 </t>
  </si>
  <si>
    <t>Z1633C7443</t>
  </si>
  <si>
    <t>SOSTITUZIONE BATTERIE LAVAPAVIMENTI SCUOLA INFANZIA ARCOBALENO GUASTALLA FORNIT. EMIL TRADING SRL</t>
  </si>
  <si>
    <t xml:space="preserve">01979830351     </t>
  </si>
  <si>
    <t>Z17328DB79</t>
  </si>
  <si>
    <t>Pubblicità e marketing 2021</t>
  </si>
  <si>
    <t>SOLUZIONI FUTURA SOC.COOP</t>
  </si>
  <si>
    <t xml:space="preserve">02602650356    </t>
  </si>
  <si>
    <t>Z1930BFB47</t>
  </si>
  <si>
    <t>MANUTENZIONE E RIPARAZIONE VEICOLI ANNO 2021</t>
  </si>
  <si>
    <t xml:space="preserve">01281610350     </t>
  </si>
  <si>
    <t>Z1D3376111</t>
  </si>
  <si>
    <t>BIANCHERIA SCUOLE ANNI 2021 2022 BIS</t>
  </si>
  <si>
    <t xml:space="preserve">02399690359 </t>
  </si>
  <si>
    <t>Z1D33B8AD6</t>
  </si>
  <si>
    <t>Protocollo prevenzione legionella ASBR</t>
  </si>
  <si>
    <t>Enertech Salute s.r.l.</t>
  </si>
  <si>
    <t xml:space="preserve">02960820351 </t>
  </si>
  <si>
    <t>Z2033342E4</t>
  </si>
  <si>
    <t>Manutenzione straordinaria a seguito di evento temporalesco del 26/07/21 scuola Arcobaleno</t>
  </si>
  <si>
    <t>Z2033668D6</t>
  </si>
  <si>
    <t>PIANTE, FIORI E MATERIALE PER GIARDINAGGIO</t>
  </si>
  <si>
    <t>BASSOLI IVANO DI BASSOLI AURORA e C. SNC</t>
  </si>
  <si>
    <t xml:space="preserve">02360010355 </t>
  </si>
  <si>
    <t>Z212FEB52B</t>
  </si>
  <si>
    <t>Softech Garsia Minori e Canoni 2021</t>
  </si>
  <si>
    <t xml:space="preserve">01818301200    </t>
  </si>
  <si>
    <t>Z22342BD81</t>
  </si>
  <si>
    <t>TAVOLI E PANCHE DA ESTERNO NIDO AQUILONE NOVELLARA NEW FONTANILI</t>
  </si>
  <si>
    <t xml:space="preserve">02491930356 </t>
  </si>
  <si>
    <t>Z243033120</t>
  </si>
  <si>
    <t>Fornitura di Ferramenta al dettaglio</t>
  </si>
  <si>
    <t xml:space="preserve">00241660356    </t>
  </si>
  <si>
    <t>Z243258CE9</t>
  </si>
  <si>
    <t>riparazione vetri e serramenti</t>
  </si>
  <si>
    <t>VETRERIA MEDICI SNC DI MEDICI E RAVAROTT</t>
  </si>
  <si>
    <t xml:space="preserve">01197790353 </t>
  </si>
  <si>
    <t>Z24333BD8C</t>
  </si>
  <si>
    <t>MATERIALE DIDATTICO E VARIE PER LE SCUOLE A.S. 2021-22</t>
  </si>
  <si>
    <t>Z25315086B</t>
  </si>
  <si>
    <t>FORNITURA PARETI ATTREZZATE</t>
  </si>
  <si>
    <t>Z2532D3EF1</t>
  </si>
  <si>
    <t>PULIZIE STRAORDINARIE SEDE ASBR</t>
  </si>
  <si>
    <t>Z2630DC6B3</t>
  </si>
  <si>
    <t>INTERVENTO STRAORDINARIO ED URGENTE PER RIPARAZIONE CALDAIA CODISOTTO DI LUZZARA</t>
  </si>
  <si>
    <t>Z2833421B</t>
  </si>
  <si>
    <t>Manutenzione straordinaria a seguito di evento temporalesco del 26/07/21</t>
  </si>
  <si>
    <t>Vetreria F.lli Giovani srl</t>
  </si>
  <si>
    <t xml:space="preserve">02454290350  </t>
  </si>
  <si>
    <t>Z29348453A</t>
  </si>
  <si>
    <t>FORNITURA DI CARTELLE PER SCHEDARIO PER CENTRO PER LE FAMIGLIE POKER SRL</t>
  </si>
  <si>
    <t>Z2A315798A</t>
  </si>
  <si>
    <t>Fornitura cover cellulari servizi vari modelli</t>
  </si>
  <si>
    <t xml:space="preserve">01212250359    </t>
  </si>
  <si>
    <t>Z2C3074585</t>
  </si>
  <si>
    <t>Sostituzione nr.14 timbratori varie sedi</t>
  </si>
  <si>
    <t xml:space="preserve">05006900962 </t>
  </si>
  <si>
    <t>Z2D3445E3A</t>
  </si>
  <si>
    <t>FORNITURA MATERIALE DIDATTICO SCI LA GINESTRA FORNITORE GRUPPO GIODICART</t>
  </si>
  <si>
    <t>GRUPPO GIODICART SRL</t>
  </si>
  <si>
    <t xml:space="preserve">04715400729     </t>
  </si>
  <si>
    <t>Z2F2F6FD60</t>
  </si>
  <si>
    <t>Canone manutenzione e assistenza software contabilità 2021</t>
  </si>
  <si>
    <t xml:space="preserve">02649530280 </t>
  </si>
  <si>
    <t>Z2F3091EEA</t>
  </si>
  <si>
    <t>TENDA OSCURANTE A RULLO NIDO CILIEGIO GUALTIERI</t>
  </si>
  <si>
    <t xml:space="preserve">00394230205  </t>
  </si>
  <si>
    <t>Z2F31681A7</t>
  </si>
  <si>
    <t>LIBRI E MATERIALE DIDATTICO PER NIDO AQUILONE NOVELLARA (RE)</t>
  </si>
  <si>
    <t>MONTESSORI GIOVANNI</t>
  </si>
  <si>
    <t>MNTGNN67E27L020T</t>
  </si>
  <si>
    <t>02038970204</t>
  </si>
  <si>
    <t>Z3332AC46E</t>
  </si>
  <si>
    <t>BOCCIONI ACQUA PER AREA MINORI</t>
  </si>
  <si>
    <t>GRUPPO ARGENTA SPA</t>
  </si>
  <si>
    <t xml:space="preserve">01870980362     </t>
  </si>
  <si>
    <t>Z36315CE27</t>
  </si>
  <si>
    <t>MANUTENZIONI GIOCHI E ARREDI LIGNEI 2021 IN TUTTE LE STRUTTURE_LAVORI EXTRACONTRATTO</t>
  </si>
  <si>
    <t xml:space="preserve">03347220273     </t>
  </si>
  <si>
    <t>Z3930B5C3E</t>
  </si>
  <si>
    <t>REDAZIONE PROGETTO DI AMPLIAMENTO IMPIANTO ELETTRICO PER MESSA IN OPERA CANCELLINO GUALTIERI NIDO CILIEGIO</t>
  </si>
  <si>
    <t>STUDIO TECNICO PICO</t>
  </si>
  <si>
    <t xml:space="preserve">00957770357  </t>
  </si>
  <si>
    <t>Z3930FA36D</t>
  </si>
  <si>
    <t>INTEGRAZIONE ORDINE TELEFONI CELLULARI PER SCUOLE INFANZIA</t>
  </si>
  <si>
    <t>Z3B36F62B4</t>
  </si>
  <si>
    <t>RIFACIMENTO RIVESTIMENTO CUSCINI MORBIDI SCI LA GINESTRA POVIGLIO</t>
  </si>
  <si>
    <t>Z3C324054F</t>
  </si>
  <si>
    <t>Fornitura prodotti di pulizia, igiene della persona e cartari monouso</t>
  </si>
  <si>
    <t>Z3E32731AD</t>
  </si>
  <si>
    <t>TONER E CARTUCCE CONSUMABILI PER STAMPANTI</t>
  </si>
  <si>
    <t>Z3F3074E90</t>
  </si>
  <si>
    <t>NEBULIZZATORI PER DISINFEZIONE SCUOLE - EMERGENZA COVID 19</t>
  </si>
  <si>
    <t>Z423072B18</t>
  </si>
  <si>
    <t xml:space="preserve">02887460349 </t>
  </si>
  <si>
    <t>Z423297F09</t>
  </si>
  <si>
    <t>Integrazione servizio MDM</t>
  </si>
  <si>
    <t>LIGRA DS</t>
  </si>
  <si>
    <t xml:space="preserve">01765530330   </t>
  </si>
  <si>
    <t>Z423303F9A</t>
  </si>
  <si>
    <t>Manutenzione antincendio scuole</t>
  </si>
  <si>
    <t>Gielle di Luigi Galantucci</t>
  </si>
  <si>
    <t xml:space="preserve">00478850720 </t>
  </si>
  <si>
    <t>GLNLGU41P28I907Q</t>
  </si>
  <si>
    <t>Z433052B8F</t>
  </si>
  <si>
    <t xml:space="preserve">02992760963 </t>
  </si>
  <si>
    <t>Z43309EA5C</t>
  </si>
  <si>
    <t>MAT. DIDATTICO, GIOCHI, LIBRI DIDATTICI, ANNO 2021</t>
  </si>
  <si>
    <t xml:space="preserve">02027040019     </t>
  </si>
  <si>
    <t>Z4332F5685</t>
  </si>
  <si>
    <t>TRASLOCO SCUOLA POVIGLIO</t>
  </si>
  <si>
    <t xml:space="preserve">00926640350     </t>
  </si>
  <si>
    <t>Z452FE59E2</t>
  </si>
  <si>
    <t>Canone di manutenzione 2021 software personale</t>
  </si>
  <si>
    <t>Z49307FAE1</t>
  </si>
  <si>
    <t>Servizi di espurgo</t>
  </si>
  <si>
    <t>Espurgo AGS s.n.c. di Guaitolini A. &amp; Spoto E.</t>
  </si>
  <si>
    <t xml:space="preserve">01728050350    </t>
  </si>
  <si>
    <t>Z4930E3CF7</t>
  </si>
  <si>
    <t>Canone biennale software iscrizioni e moduli</t>
  </si>
  <si>
    <t xml:space="preserve">01469510224    </t>
  </si>
  <si>
    <t>Z4931D1543</t>
  </si>
  <si>
    <t>CARTUCCE PER STAMPANTI SCUOLA GINESTRA DI POVIGLIO (RE)</t>
  </si>
  <si>
    <t>Z4B33B8596</t>
  </si>
  <si>
    <t>FORNITURA PANNOLINI PER TUTTE LE SCUOLE A.S. 2021.22 FATER SPA</t>
  </si>
  <si>
    <t xml:space="preserve">01282360682    </t>
  </si>
  <si>
    <t>Z4F3099946</t>
  </si>
  <si>
    <t>SERVIZIO DI LAVANDERIA ANNO 2021</t>
  </si>
  <si>
    <t xml:space="preserve">02894100359  </t>
  </si>
  <si>
    <t>Z5131BE09C</t>
  </si>
  <si>
    <t xml:space="preserve">05602670969   </t>
  </si>
  <si>
    <t>Z51331AA7F</t>
  </si>
  <si>
    <t>AUSILI PRIMA INFANZIA PER LE SCUOLE</t>
  </si>
  <si>
    <t>PRENATAL RETAIL GROUP SPA</t>
  </si>
  <si>
    <t xml:space="preserve">08985630154     </t>
  </si>
  <si>
    <t xml:space="preserve">11943650157 </t>
  </si>
  <si>
    <t>Z5134821ED</t>
  </si>
  <si>
    <t>FORNITURA DI SALOPETTE E GIACCHE IMPERMEABILI DA SALVUCCI MARTA CRISTINA</t>
  </si>
  <si>
    <t>SALVUCCI MARTA CRISTINA CUORELAVABILE.COM</t>
  </si>
  <si>
    <t>SLVMTC85L64E507I</t>
  </si>
  <si>
    <t>09860460964</t>
  </si>
  <si>
    <t>Z543107F77</t>
  </si>
  <si>
    <t>SFALCI AREE VERDI PERIODO 19/03/2021-30/04/2022</t>
  </si>
  <si>
    <t xml:space="preserve">01623020359   </t>
  </si>
  <si>
    <t>Z5431DDD4D</t>
  </si>
  <si>
    <t>lavori di straordinaria manutenzione per opere urgenti_ SOLIANI SCUTELLARI</t>
  </si>
  <si>
    <t>Z553285436</t>
  </si>
  <si>
    <t>riparazione urgente bollitore _ scuola Zenit di Boretto</t>
  </si>
  <si>
    <t>Z55343F164</t>
  </si>
  <si>
    <t>LIBRI NIDO RODARI</t>
  </si>
  <si>
    <t>REGGIANA EDUCATORI SOC.COOP.SOC.</t>
  </si>
  <si>
    <t xml:space="preserve">01830930358   </t>
  </si>
  <si>
    <t>Z563069D6A</t>
  </si>
  <si>
    <t>MAT.DIDATTICI, GIOCATTOLI, LIBRI DIDATTICI</t>
  </si>
  <si>
    <t xml:space="preserve">01221290354  </t>
  </si>
  <si>
    <t>Z5732AC163</t>
  </si>
  <si>
    <t>PULIZIE STRAORDINARIE SCUOLE NOVELLARA ARCOBALENO E AQUILONE</t>
  </si>
  <si>
    <t>Z583481034</t>
  </si>
  <si>
    <t>PICCOLI COMPLEMENTI DI ARREDO E MATERIALE VARIO DOTAZIONE SPAZIO GOCCIA E SEDE IKEA</t>
  </si>
  <si>
    <t>Z5A33348B8</t>
  </si>
  <si>
    <t>VESTIARIO E CALZATURE PERSONALE AUSILIARIO A.S. 2021-22</t>
  </si>
  <si>
    <t>Z5D3285468</t>
  </si>
  <si>
    <t>Applicazione Vetrofania a Furgone ASBR</t>
  </si>
  <si>
    <t>URANIA srl</t>
  </si>
  <si>
    <t xml:space="preserve">01469980351 </t>
  </si>
  <si>
    <t>Z5D3370677</t>
  </si>
  <si>
    <t>Lavori straordinari per sistemazioni urgenti nel plesso scolastico Scuola Statale dell'Infanzia Fontanella di Codisotto di Luzzara</t>
  </si>
  <si>
    <t xml:space="preserve">02213530351 </t>
  </si>
  <si>
    <t>Z5D34A2301</t>
  </si>
  <si>
    <t>FORNITURA TAVOLI E PANCHE DA ESTERNO SCUOLE DI BRESCELLO</t>
  </si>
  <si>
    <t>PRECO SYSTEM S.R.L.</t>
  </si>
  <si>
    <t>01305300301</t>
  </si>
  <si>
    <t>Z5F3023752</t>
  </si>
  <si>
    <t>Z5F3128B0F</t>
  </si>
  <si>
    <t>IMPIANTO CLIMATIZZAZIONE ARCOBALENO GUASTALLA ANNO 2021/2023</t>
  </si>
  <si>
    <t>03667970283</t>
  </si>
  <si>
    <t>Z5F3489288</t>
  </si>
  <si>
    <t>ACQUISTO LAVATRICE E ASCIUGATRICE PER SCI LA GINESTRA DA B.C.L. SRL</t>
  </si>
  <si>
    <t>B.C.L. SRL</t>
  </si>
  <si>
    <t xml:space="preserve">00501180350    </t>
  </si>
  <si>
    <t>Z61337A370</t>
  </si>
  <si>
    <t>LIBRI E MATERIALE DIDATTICO PER SCUOLE ANNI 2021-2022</t>
  </si>
  <si>
    <t>Z6231BD195</t>
  </si>
  <si>
    <t>fornitura di ferramenta al dettaglio</t>
  </si>
  <si>
    <t>Z65312F691</t>
  </si>
  <si>
    <t>PIANTE, FIORI, TERRICCIO E PICCOLA ATTREZZATURA DA GIARDINAGGIO PER ATTIVITA' DIDATTICA SCUOLE INFANZIA - MODIFICATO AGGIUNGENDO 500€ IL 07.04.22</t>
  </si>
  <si>
    <t>Z662FD7F4F</t>
  </si>
  <si>
    <t>Modulo import fatture da terze parti software contabilità</t>
  </si>
  <si>
    <t>Z6733B0DAC</t>
  </si>
  <si>
    <t>FORNITURA AUSILII PRIMA INFANZIA SCUOLE VARIE PINOCCHIO BABY STORE GUASTALLA ANNI 2021-22     (A SCALARE UNICO FORNIT)</t>
  </si>
  <si>
    <t xml:space="preserve">01598800207     </t>
  </si>
  <si>
    <t>Z68331C549</t>
  </si>
  <si>
    <t>CUSTODIE PER TABLET PER MENSE E CD NIDO STELLA</t>
  </si>
  <si>
    <t>COMPUTER DREAMS SAS</t>
  </si>
  <si>
    <t xml:space="preserve">01831400351     </t>
  </si>
  <si>
    <t>Z69346EEA5</t>
  </si>
  <si>
    <t>Corso formazione 2022 centro per le famiglie</t>
  </si>
  <si>
    <t>EDIZIONI CENTRO STUDI ERICKSON S.p.A.</t>
  </si>
  <si>
    <t xml:space="preserve">01063120222     </t>
  </si>
  <si>
    <t>Z6A33FA129</t>
  </si>
  <si>
    <t>FORNITUTA E MONTAGGIO DI RUOTE PER LETTINI NIDO CILIEGIO GUALTIERI DA NEW FONTANILI SRL</t>
  </si>
  <si>
    <t>Z6C332247D</t>
  </si>
  <si>
    <t>Interventi software e forniture extra canone</t>
  </si>
  <si>
    <t>Z6E310F930</t>
  </si>
  <si>
    <t>MATERIALI DIDATTICI, GIOCATTOLI, MATERIALE DI CONSUMO E MINUTE ATTREZZATURE</t>
  </si>
  <si>
    <t xml:space="preserve">11005760159  </t>
  </si>
  <si>
    <t>Z6E314399B</t>
  </si>
  <si>
    <t>MAT.DIDATTICO, GIOCHI, LIBRI DIDATTICI PER SCUOLE INFANZIA</t>
  </si>
  <si>
    <t>Z703231E35</t>
  </si>
  <si>
    <t>Integrazione strumenti progetto Impronte Digitali</t>
  </si>
  <si>
    <t xml:space="preserve">02703241204    </t>
  </si>
  <si>
    <t>Z721DD8B0F</t>
  </si>
  <si>
    <t>Z723184805</t>
  </si>
  <si>
    <t>Scuola Arcobaleno - Guastalla - Via Papa Giovanni XXIII° : Manutenzione straordinaria_impianto solare termico rif. preventivo n. 30/2021 del 17/03/2021</t>
  </si>
  <si>
    <t>Z7633C1780</t>
  </si>
  <si>
    <t>ACQUISTO TERMOSIFONI E FORNI A MICROONDE PER AREA GENITORIALITA'/TUTELA MINORI DA MEDIAWORLD</t>
  </si>
  <si>
    <t>MEDIAMARKET SPA</t>
  </si>
  <si>
    <t xml:space="preserve">02630120166     </t>
  </si>
  <si>
    <t>Z763400380</t>
  </si>
  <si>
    <t>SOSTITUZIONE ELETTROVALVOLA SU LAVAPAVIMENTI NIDO AQUILONE EMIL TRADING SRL</t>
  </si>
  <si>
    <t>Z77325180E</t>
  </si>
  <si>
    <t>MATERIALE DIDATTICO NIDO BIRILLO NOVELLARA (RE)</t>
  </si>
  <si>
    <t>Z77335D3B9</t>
  </si>
  <si>
    <t>Servizio sanificazione trasporto scolastico a.s. 21/22</t>
  </si>
  <si>
    <t xml:space="preserve">01808020356   </t>
  </si>
  <si>
    <t>Z7733B0442</t>
  </si>
  <si>
    <t>LICENZE MICROSOFT 365</t>
  </si>
  <si>
    <t>Kora Srl</t>
  </si>
  <si>
    <t xml:space="preserve">02048930206     </t>
  </si>
  <si>
    <t>Z77346D7F2</t>
  </si>
  <si>
    <t>LIBRI E MATERIALE VARIO SCI STATALE GIRASOLE DI NOVELLARA PRESSO IL BUCANEVE</t>
  </si>
  <si>
    <t>IL BUCANEVE SNC DI VILLANI E PIGNAGNOLI</t>
  </si>
  <si>
    <t xml:space="preserve">01300530357     </t>
  </si>
  <si>
    <t>Z7832E4391</t>
  </si>
  <si>
    <t>Pulizie straordinarie scuole di Guastalla</t>
  </si>
  <si>
    <t>Z783416211</t>
  </si>
  <si>
    <t>FORNO PER CERAMICA E CRETA SCI LA GINESTRA FORNITORE LIGHT POWER</t>
  </si>
  <si>
    <t xml:space="preserve">12517620154     </t>
  </si>
  <si>
    <t>Z79316B208</t>
  </si>
  <si>
    <t>LAVORI DI STRAORDINARIA MANUTENZIONE PER OPERE URGENTI CAUSA ALLAGAMENTI SEMINTERRATO SEDE ASBR</t>
  </si>
  <si>
    <t>Z7E3233E6A</t>
  </si>
  <si>
    <t>verifiche biennali di messa a terra in tutte le strutture</t>
  </si>
  <si>
    <t>PRO-CERT</t>
  </si>
  <si>
    <t xml:space="preserve">02576330365  </t>
  </si>
  <si>
    <t>Z7F3418A31</t>
  </si>
  <si>
    <t>FORNITURA SEGGIOLINE LEGNO PLURIUSO E RIDUTTORE NIDO RODARI DITTA GONZAGARREDI</t>
  </si>
  <si>
    <t>G.A.M. GONZAGARREDI MONTESSORI SRL</t>
  </si>
  <si>
    <t xml:space="preserve">04649630268   </t>
  </si>
  <si>
    <t>Z832FE3B88</t>
  </si>
  <si>
    <t>Servizio sostitutivo mensa tramite buoni pasto 2021</t>
  </si>
  <si>
    <t xml:space="preserve">03543000370  </t>
  </si>
  <si>
    <t>Z83315093E</t>
  </si>
  <si>
    <t>SERVIZI 2021 IRIDE GUASTALLA_ RIFCIMENTO PAVIMENTAZIONI</t>
  </si>
  <si>
    <t>VASCONI &amp; COCCONI DI VASCONI BRUNO E C. SNC</t>
  </si>
  <si>
    <t xml:space="preserve">00404260358     </t>
  </si>
  <si>
    <t>Z83339AB6D</t>
  </si>
  <si>
    <t>ACQUISTI TELEFONI, CASSE AUDIO E ALTRO MATERIALE TECNOLOGICO/INFORMATICO PRESSO MEDIAMARKET SPA PER SEDE E/O SCUOLE A.S. 2021.22</t>
  </si>
  <si>
    <t>Z84311ACA9</t>
  </si>
  <si>
    <t>ACQUISTO PROGRAMMA GESTIONALE PER COORDINAMENTO MANUTENZIONI</t>
  </si>
  <si>
    <t>EXPLAN CONSULTING SRL</t>
  </si>
  <si>
    <t xml:space="preserve">12834890159 </t>
  </si>
  <si>
    <t>VLLLSN61L31C351U</t>
  </si>
  <si>
    <t>Z853429875</t>
  </si>
  <si>
    <t>ELETTRODOMESTICI E PEZZI DI RICAMBIO FORNITORE BCL SRL</t>
  </si>
  <si>
    <t>Z8732E07E1</t>
  </si>
  <si>
    <t>Manutenzioni straordinarie su Vetri</t>
  </si>
  <si>
    <t>Z8932F9582</t>
  </si>
  <si>
    <t>LIBRI E MATERIALE DIDATTICO PER SCUOLE VARIE LIBRERIA KAFFE'KLUBBEN SNC</t>
  </si>
  <si>
    <t>KAFFE'KLUBBEN SNC DI NICOLO' ARTONI E SERENA CARAMASCHI</t>
  </si>
  <si>
    <t xml:space="preserve">02910410352  </t>
  </si>
  <si>
    <t>Z8B311A0D2</t>
  </si>
  <si>
    <t>LAVACENTRIFUGA ZANUSSI PER NIDO IRIDE GUASTALLA (RE)</t>
  </si>
  <si>
    <t xml:space="preserve">00072220932     </t>
  </si>
  <si>
    <t>Z8B33062F7</t>
  </si>
  <si>
    <t>Noleggio veicolo trasporto disabili a.s. 2021/2022</t>
  </si>
  <si>
    <t>Z8C31BD8FB</t>
  </si>
  <si>
    <t>FORNITURA FERRAMENTA AL DETTAGLIO</t>
  </si>
  <si>
    <t>Z8C32D0662</t>
  </si>
  <si>
    <t>SOSTITUZIONE TABULATORI SU CALDAIA, INTERVENTO URGENTE E STRAORDINARIO</t>
  </si>
  <si>
    <t>Z8E33BBAF1</t>
  </si>
  <si>
    <t>ACQUISTO IDROPULITRICE PER NIDO BIRILLO SU AGRIEURO.COM</t>
  </si>
  <si>
    <t>AGRIEURO SRL</t>
  </si>
  <si>
    <t>01629170547</t>
  </si>
  <si>
    <t>Z90325C092</t>
  </si>
  <si>
    <t>Manutenzione giochi e arredi lignei</t>
  </si>
  <si>
    <t>Z9232F94FE</t>
  </si>
  <si>
    <t>ARREDI VARI: FASCIATOI NIDO IRIDE E NIDO BAMBY- SEGGIOLONI, TAVOLO PAPPA, ARMADIO SPOGLIATOIO NIDO LA STELLA - ARMADI SPOGLIATOIO SCI GINESTRA E NIDO RODARI.</t>
  </si>
  <si>
    <t>Z9330DCE82</t>
  </si>
  <si>
    <t>MANUTENZIONI IDRAULICHE</t>
  </si>
  <si>
    <t>CATELLANI S.N.C. IMPIANTI TERMOSANITARI DI CATELLANI GABRIE.</t>
  </si>
  <si>
    <t xml:space="preserve">02533170359    </t>
  </si>
  <si>
    <t>Z95345EFD1</t>
  </si>
  <si>
    <t>ACQUISTO KIDDYBUS 6 POSTI PER NIDO NOVELLARA DA GRUPPO GIODICART SRL</t>
  </si>
  <si>
    <t>Z983398CCF</t>
  </si>
  <si>
    <t>IMBOTTITURE PER RIFACIMENTO SEGGIOLINI PAPPA NIDO BIRILLO DITTA NEW FONTANILI SRL OTT.2021</t>
  </si>
  <si>
    <t>Z9933B7D32</t>
  </si>
  <si>
    <t>SERVIZIO DI LAVANDERIA DITTA MAGNANI SRLS A.S. 2021-22 PER SCUOLE DI NOVELLARA (RE)</t>
  </si>
  <si>
    <t>Z9A308B764</t>
  </si>
  <si>
    <t>ELETTRODOMESTICI ANNI 2021 - 2022</t>
  </si>
  <si>
    <t>Z9A3142617</t>
  </si>
  <si>
    <t>ARREDI ESTERNO ECOPRODOTTI PER NIDO/SC.ZENITH BORETTO</t>
  </si>
  <si>
    <t xml:space="preserve">02712230180     </t>
  </si>
  <si>
    <t>Z9A32AA753</t>
  </si>
  <si>
    <t>POSA DI PAVIMENTO VINILICO E RIMOZION VECCHIA PAVIMENTAZIONE ASILO BIRILLO NOVELLARA</t>
  </si>
  <si>
    <t>LEEF srl</t>
  </si>
  <si>
    <t xml:space="preserve">02124181203  </t>
  </si>
  <si>
    <t>Z9B30DC7D7</t>
  </si>
  <si>
    <t>interventi ordinari di riparazioni idrauliche</t>
  </si>
  <si>
    <t>Z9B33D0AD3</t>
  </si>
  <si>
    <t>ACQUISTO DI SCACCHIERE PER DOPOSCUOLA DI REGGIOLO DA LE DUE TORRI SRL</t>
  </si>
  <si>
    <t>LE DUE TORRI SRL</t>
  </si>
  <si>
    <t xml:space="preserve">03972370377     </t>
  </si>
  <si>
    <t xml:space="preserve">04110360379 </t>
  </si>
  <si>
    <t>Z9D30DD22F</t>
  </si>
  <si>
    <t>GESTIONE DENUNCIA DEI CONSUMI IMPIANTO FOTOVOLTAICO SCUOLA IRIDE DI GUASTALLA</t>
  </si>
  <si>
    <t>STIL SERVICE SRL</t>
  </si>
  <si>
    <t xml:space="preserve">02892040359  </t>
  </si>
  <si>
    <t>Z9D32F5644</t>
  </si>
  <si>
    <t>MANUTENZIONE STRAORDINARIA SU IMPIANTI DI RISCALDAMENTO E RAFFRESCAMENTO</t>
  </si>
  <si>
    <t>ZA33358B43</t>
  </si>
  <si>
    <t>Sevizio manutenzioni varie</t>
  </si>
  <si>
    <t>ZAA32ECE8B</t>
  </si>
  <si>
    <t>Fotocamere e obiettivi Atelieristi</t>
  </si>
  <si>
    <t>FOTO DOTTI SRL</t>
  </si>
  <si>
    <t xml:space="preserve">01888360367 </t>
  </si>
  <si>
    <t>ZAB31CFFA2</t>
  </si>
  <si>
    <t>PRODOTTI REPELLENTI ANTI ZANZARA PER SCUOLE INFANZIA</t>
  </si>
  <si>
    <t xml:space="preserve">00272590357   </t>
  </si>
  <si>
    <t>ZB03167A43</t>
  </si>
  <si>
    <t>ARREDI ESTERNI PER SCUOLA ARCOBALENO DI NOVELLARA (RE)</t>
  </si>
  <si>
    <t>ZB12F41EBF</t>
  </si>
  <si>
    <t>Canone conservazione fatture 2021</t>
  </si>
  <si>
    <t>ZB2313B00A</t>
  </si>
  <si>
    <t>Ordine informatico - digitale marzo 2021</t>
  </si>
  <si>
    <t>ZB332D0717</t>
  </si>
  <si>
    <t>TINTEGGIO SCUOLA BIRILLO NOVELLARA</t>
  </si>
  <si>
    <t>RUINA STEFANO</t>
  </si>
  <si>
    <t>RNUSFN64C18E253Q</t>
  </si>
  <si>
    <t xml:space="preserve">01529750356 </t>
  </si>
  <si>
    <t>ZB4349E040</t>
  </si>
  <si>
    <t>ACQUISTO TERMOSIFONE, PROIETTORE, RADIO E PILE DA MEDIAWORLD</t>
  </si>
  <si>
    <t>ZB93452B9F</t>
  </si>
  <si>
    <t>Lavori sostituzioni  e riparazioni tende 2021</t>
  </si>
  <si>
    <t>ZBA31DF8CB</t>
  </si>
  <si>
    <t>PULIZIA E SANIFICAZIONE IMPIANTI DI CLIMATIZZAZIONE ESTIVA PER PROTOCOLLI COVID</t>
  </si>
  <si>
    <t>ZBF30DCD9F</t>
  </si>
  <si>
    <t>REALIZZAZIONE DI PORTICATI ESTERNI _ NIDO LA STELLA DI LUZZARA</t>
  </si>
  <si>
    <t>BELZOINO srl</t>
  </si>
  <si>
    <t>02569960350</t>
  </si>
  <si>
    <t>ZC03466938</t>
  </si>
  <si>
    <t>RIPARAZIONE TAVOLO LUMINOSO NIDO AQUILONE NOVELLARA DA GIOCAREGGIO SRL</t>
  </si>
  <si>
    <t>ZC2302979E</t>
  </si>
  <si>
    <t>Servizio di riparazione tapparelle e oscuranti</t>
  </si>
  <si>
    <t xml:space="preserve">01733230351 </t>
  </si>
  <si>
    <t>ZC230F19D4</t>
  </si>
  <si>
    <t>Assunzione tempo determinato con Agenzia Archimede da Gen a Lug 2021 della sig.ra Elena Gorini</t>
  </si>
  <si>
    <t xml:space="preserve">02104290354   </t>
  </si>
  <si>
    <t>ZC2343D005</t>
  </si>
  <si>
    <t>ACQUISTO MAT. DIDATTICO, GIOCHI E VARI PER LE SCUOLE DA BORGIONE C.D. SRL A/S 2021-22</t>
  </si>
  <si>
    <t>ZC33436084</t>
  </si>
  <si>
    <t>ACQUISTO LIBRI PER SCUOLA INFANZIA ARCOBALENO NOVELLARA PRESSO LIBRERIA RADICE LABIRINTO DICEMBRE 2021</t>
  </si>
  <si>
    <t xml:space="preserve">03487900361 </t>
  </si>
  <si>
    <t>ZC430AC670</t>
  </si>
  <si>
    <t>Fornitura e posa in opera di n.1 condizionatore dualsplit a pompa di calore Haier</t>
  </si>
  <si>
    <t>ZC4340A7AC</t>
  </si>
  <si>
    <t>SMALTIMENTO TONER E CARTUCCE USATI ANNO 2021</t>
  </si>
  <si>
    <t>ALEMAR DI GUALTIERI MARCO</t>
  </si>
  <si>
    <t xml:space="preserve">02037920358 </t>
  </si>
  <si>
    <t>GLTMRC71R19D037E</t>
  </si>
  <si>
    <t>ZC434849BF</t>
  </si>
  <si>
    <t>FORNITURA MATERIALE DIGITALE VARIO PER SCUOLE DA ABF INFORMATICA</t>
  </si>
  <si>
    <t>ZC9325B962</t>
  </si>
  <si>
    <t>MOUSE ERGONOMICO VERTICALE WIRELESS</t>
  </si>
  <si>
    <t>ZC93343C61</t>
  </si>
  <si>
    <t>ZCA31186A9</t>
  </si>
  <si>
    <t>SISTEMAZIONE PARETE SCUOLA ZENIT-BORETTO</t>
  </si>
  <si>
    <t>ZCA32F9466</t>
  </si>
  <si>
    <t>LAVANOLO TOVAGLIE SCUOLA INFANZIA LA GINESTRA DI POVIGLIO</t>
  </si>
  <si>
    <t>CLEAN SERVICE SRL</t>
  </si>
  <si>
    <t xml:space="preserve">02538860350 </t>
  </si>
  <si>
    <t>ZCB323F3F7</t>
  </si>
  <si>
    <t>SERVIZIO DI LAVANDERIA ANNO 2021 - SCUOLE INF. DI NOVELLARA (RE)</t>
  </si>
  <si>
    <t>ZCB331326D</t>
  </si>
  <si>
    <t>Servizio noleggio conducente auto elettrica Gualtieri</t>
  </si>
  <si>
    <t>ZCE31059C1</t>
  </si>
  <si>
    <t>PRODOTTI EDITORIALI SCUOLE INFANZIA A.S. 2020/21</t>
  </si>
  <si>
    <t xml:space="preserve">02578750347  </t>
  </si>
  <si>
    <t>ZCE33FDD73</t>
  </si>
  <si>
    <t>FORNITURA ARMADIO PER NIDO STELLA LUZZARA DITTA POKER SRL</t>
  </si>
  <si>
    <t>ZCE34319F2</t>
  </si>
  <si>
    <t>MATERIALE DIDATTICO, GIOCHI E VARI PER SCUOLE ANNI 2021-22 FORNIT. NEW FONTANILI SRL</t>
  </si>
  <si>
    <t>ZCF3465AA2</t>
  </si>
  <si>
    <t>FORNITURA DI LENZUOLINI A SACCO PER NIDO ZENIT COTONIERA FACCHINI SRL</t>
  </si>
  <si>
    <t>ZD13282441</t>
  </si>
  <si>
    <t>Integrazione serv. sostitutivo mensa tramite buoni pasto</t>
  </si>
  <si>
    <t>ZD633F5461</t>
  </si>
  <si>
    <t>libri nido zanti</t>
  </si>
  <si>
    <t>ZD73039D2E</t>
  </si>
  <si>
    <t>Manutenzione 2021 Ascensore SCI Novellara</t>
  </si>
  <si>
    <t xml:space="preserve">00265550350  </t>
  </si>
  <si>
    <t>ZDC3107FD8</t>
  </si>
  <si>
    <t xml:space="preserve">01386310351     </t>
  </si>
  <si>
    <t>ZDD3343DD9</t>
  </si>
  <si>
    <t>ZDE3343C28</t>
  </si>
  <si>
    <t>ZE02F10A5F</t>
  </si>
  <si>
    <t>Convenzione Intercenter trasmissione dati e voce su reti fisse</t>
  </si>
  <si>
    <t>TIM S.p.a.</t>
  </si>
  <si>
    <t xml:space="preserve">00488410010  </t>
  </si>
  <si>
    <t>ZE032B0F7E</t>
  </si>
  <si>
    <t>FORNITURA DI MATERIALE TERMOIDRAULICO</t>
  </si>
  <si>
    <t>IDRAULICA EMILIANA S.P.A.</t>
  </si>
  <si>
    <t xml:space="preserve">04104800406   </t>
  </si>
  <si>
    <t>ZE0378EA76</t>
  </si>
  <si>
    <t>Croce Rossa trasporto Welfare Luzzara 2021</t>
  </si>
  <si>
    <t xml:space="preserve">02605850359     </t>
  </si>
  <si>
    <t>ZE2326418B</t>
  </si>
  <si>
    <t>Intervento sostituzione impianto climatizzazione scuola Ginestra Poviglio</t>
  </si>
  <si>
    <t>ZE2328F0DA</t>
  </si>
  <si>
    <t>PICCOLI COMPLEMENTI DI ARREDO E MATERIALE VARIO DOTAZIONE UFFICI SEDE</t>
  </si>
  <si>
    <t>ZE2330E062</t>
  </si>
  <si>
    <t>BIDONI ASPIRATUTTO</t>
  </si>
  <si>
    <t>ZE3320445C</t>
  </si>
  <si>
    <t>ZE9341A2D7</t>
  </si>
  <si>
    <t>Materiale informatico digitale novembre 2021</t>
  </si>
  <si>
    <t>ZEA33B3FB0</t>
  </si>
  <si>
    <t>AUSILI SANITARI PRESCRITTI AI DIPENDENTI SANITARIA LONGONI GUASTALLA A.S. 2021-2022</t>
  </si>
  <si>
    <t>C.O.M. DI LONGONI G. e C. SNC</t>
  </si>
  <si>
    <t xml:space="preserve">00614710358  </t>
  </si>
  <si>
    <t>ZEB31BD140</t>
  </si>
  <si>
    <t>ZED3418B68</t>
  </si>
  <si>
    <t>TAVOLO PAPPA 5 POSTI E MOBILE PRIMI PASSI NIDO RODARI DITTA NEW FONTANILI SRL</t>
  </si>
  <si>
    <t>ZEE313B181</t>
  </si>
  <si>
    <t>Lavori di Falegnameria</t>
  </si>
  <si>
    <t>FALEGNAMERIA BARBIERI S.A.S</t>
  </si>
  <si>
    <t xml:space="preserve">02403430354    </t>
  </si>
  <si>
    <t>ZF132AA548</t>
  </si>
  <si>
    <t>PULIZIE STRAORDINARIE SCUOLA BAMBY DI REGGIOLO</t>
  </si>
  <si>
    <t>ZF232AB929</t>
  </si>
  <si>
    <t>Forniture informatiche</t>
  </si>
  <si>
    <t>VCUBE S.R.L.</t>
  </si>
  <si>
    <t xml:space="preserve">02517670358    </t>
  </si>
  <si>
    <t>ZF233B41D8</t>
  </si>
  <si>
    <t>LICENZE ADOBE INDESIGN E PHOTOSHOP</t>
  </si>
  <si>
    <t>UPTEK SPA</t>
  </si>
  <si>
    <t xml:space="preserve">06284280960     </t>
  </si>
  <si>
    <t>ZF33460345</t>
  </si>
  <si>
    <t>FORNITURA DI LIBRI DESTINATI ALLA SCI LA GINESTRA DI POVIGLIO LIBRERIA MONDADORI SUZZARA DI MONTESSORI GIOVANNI</t>
  </si>
  <si>
    <t>ZF4308B046</t>
  </si>
  <si>
    <t>BIANCHERIA SCUOLE INFANZIA ANNI 2021-2022</t>
  </si>
  <si>
    <t>ZF4317219F</t>
  </si>
  <si>
    <t>verifica ascensore Novellara</t>
  </si>
  <si>
    <t>TRIVENETO SRL</t>
  </si>
  <si>
    <t xml:space="preserve">03829510282     </t>
  </si>
  <si>
    <t>ZF6308955C</t>
  </si>
  <si>
    <t>LIBRI E MATERIALE DIDATTICO PER NIDO INF. IRIDE DI GUASTALLA</t>
  </si>
  <si>
    <t>ZF8305D9D8</t>
  </si>
  <si>
    <t>Canone manutenzione pubblicità e marketing</t>
  </si>
  <si>
    <t>ZT2343F062</t>
  </si>
  <si>
    <t>STAMPE 3D SPAZIO GOCCIA</t>
  </si>
  <si>
    <t>BINARIOPRINT DI IANNONE ALESSIO</t>
  </si>
  <si>
    <t xml:space="preserve">02814440356 </t>
  </si>
  <si>
    <t>NNNLSS88S21I496U</t>
  </si>
  <si>
    <t>Fornitore</t>
  </si>
  <si>
    <t>Z7734C7A37</t>
  </si>
  <si>
    <t>Affidamento servizio manutenzione impianti elettrici</t>
  </si>
  <si>
    <t>A&amp;G ELETTRO SYSTEM TECHNOLOGY SRL</t>
  </si>
  <si>
    <t>0000000826</t>
  </si>
  <si>
    <t>01787490356</t>
  </si>
  <si>
    <t>Z9635032C3</t>
  </si>
  <si>
    <t>RICHIESTA D’OFFERTA PER IL SERVIZIO DI MANUTENZIONE DEGLI IMPIANTI SPECIALI NEI NIDI D’INFANZIA E SCUOLE D’INFANZIA GESTITI DALL’AZIENDA SPECIALE SERVIZI BASSA REGGIANA PER IL PERIODO 01/04/2022 AL 31/03/2025</t>
  </si>
  <si>
    <t>01-PROCEDURA APERTA</t>
  </si>
  <si>
    <t>energia elettrica</t>
  </si>
  <si>
    <t>A2A Energia SpA</t>
  </si>
  <si>
    <t>0000000857</t>
  </si>
  <si>
    <t xml:space="preserve">12883420155 </t>
  </si>
  <si>
    <t>Z8435DD643</t>
  </si>
  <si>
    <t>FORNITURA MATERIALE DIGITALE DESTINATO ALL'ATELIER DI PALAZZO SARTORETTI</t>
  </si>
  <si>
    <t>0000000410</t>
  </si>
  <si>
    <t>AFFIDAMENTO DIRETTO SERVIZIO CONDUZIONE E MANUTENZIONE DEGLI IMPIANTI TERMICI CON ASSUNZIONE DEL RUOLO DI TERZO RESPONSABILE DELL’AZIENDA SERVIZI BASSA REGGIANA</t>
  </si>
  <si>
    <t>0000000766</t>
  </si>
  <si>
    <t>Z7E34F6156</t>
  </si>
  <si>
    <t>ACQUISTO BIDONE ASPIRATUTTO PER SCI ARCOBALENO NOVELLARA</t>
  </si>
  <si>
    <t>0000000788</t>
  </si>
  <si>
    <t>ZCB353E674</t>
  </si>
  <si>
    <t>ACQUISTO SOFFIATORE CON BATTERIA PER FOGLIE PER GIARDINO NIDO IRIDE</t>
  </si>
  <si>
    <t>ZA535D4052</t>
  </si>
  <si>
    <t>LIBRO AREA MINORI</t>
  </si>
  <si>
    <t>ANIMAZIONE SOCIALE Gruppo Abele periodici - Impresa sociale</t>
  </si>
  <si>
    <t>0000000831</t>
  </si>
  <si>
    <t>12601270015</t>
  </si>
  <si>
    <t>Z78374883A</t>
  </si>
  <si>
    <t>formazione con le scuole (Azione 2.B) e agli incontri di supervisione del Tavolo Interistituzionale (Azione 1) A ss. Nondasola</t>
  </si>
  <si>
    <t>ASSOCIAZIONE NONDASOLA ONLUS -LA CASA DELLE DONNE-</t>
  </si>
  <si>
    <t xml:space="preserve">01733490351 </t>
  </si>
  <si>
    <t xml:space="preserve">91070250360   </t>
  </si>
  <si>
    <t>Z203932DC0</t>
  </si>
  <si>
    <t>Progetto "Genitori ed adolescenti oggi: funanboli in equilibrio tra fragilità emotiva e creatività"</t>
  </si>
  <si>
    <t>0000000349</t>
  </si>
  <si>
    <t>ZA43A23855</t>
  </si>
  <si>
    <t>Formazione per insegnanti bando pari opportunità Regione</t>
  </si>
  <si>
    <t>ZED37D73E6</t>
  </si>
  <si>
    <t>REALIZZAZIONE DI SPETTACOLI E LABORATORI TEATRALI</t>
  </si>
  <si>
    <t>Associazione Teatro Sociale di Gualtieri APS</t>
  </si>
  <si>
    <t>0000000862</t>
  </si>
  <si>
    <t xml:space="preserve">02374480354     </t>
  </si>
  <si>
    <t>ZC5358F504</t>
  </si>
  <si>
    <t>ACQUISTO VOLUMI SULLA PEDAGOGIA DEL RISCHIO NELLE ESPERIENZE ALL'APERTO PER SCUOLE D EQUIPE</t>
  </si>
  <si>
    <t>0000000222</t>
  </si>
  <si>
    <t>ZF434F65B0</t>
  </si>
  <si>
    <t>ABBONAMENTO RIVISTA BAMBINI SRL ANNO 2022 PER 12 SCUOLE</t>
  </si>
  <si>
    <t>Z213508BD3</t>
  </si>
  <si>
    <t>LAVAGGIO AUTO EDUCATRICE MALAGOLA SARA</t>
  </si>
  <si>
    <t>BARIGAZZI SNC DI BARIGAZZI STEFANO &amp; C.</t>
  </si>
  <si>
    <t>0000000822</t>
  </si>
  <si>
    <t>02361680206</t>
  </si>
  <si>
    <t>Z8B3611B82</t>
  </si>
  <si>
    <t>Assistenza informatica 2022</t>
  </si>
  <si>
    <t>BBS Srl</t>
  </si>
  <si>
    <t>0000000844</t>
  </si>
  <si>
    <t>02891040350</t>
  </si>
  <si>
    <t>ZAA365B590</t>
  </si>
  <si>
    <t>Centralino e telefoni Voip</t>
  </si>
  <si>
    <t>Z09356384B</t>
  </si>
  <si>
    <t>FORNITURA ZAINETTI IN COTONE NEUTRO PER NIDO BAMBY</t>
  </si>
  <si>
    <t>0000000636</t>
  </si>
  <si>
    <t>Z263844B4E</t>
  </si>
  <si>
    <t>RICHIESTA D’OFFERTA DEL 24/10/2022 PER L’AFFIDAMENTO DEL SERVIZIO DI DERATTIZZAZIONE E DISINFESTAZIONE PER IL PERIODO 01/12/2022 al 30/11/2025</t>
  </si>
  <si>
    <t>BIOECOLOGY S.R.L.</t>
  </si>
  <si>
    <t>0000000890</t>
  </si>
  <si>
    <t>02514620356</t>
  </si>
  <si>
    <t>02-PROCEDURA RISTRETTA</t>
  </si>
  <si>
    <t>Z71365FC7B</t>
  </si>
  <si>
    <t>MATERIALE FARMACEUTICO PERIODO 01.06.22-31.05.24</t>
  </si>
  <si>
    <t>ZEE359F91B</t>
  </si>
  <si>
    <t>FORNITURA TEMPORANEA MATERIALE FARMACEUTICO MARZO-APRILE 2022</t>
  </si>
  <si>
    <t>Z2538B5B05</t>
  </si>
  <si>
    <t>ACQUISTI MATERIALI DIDATTICI, GIOCHI, PICCOLI ARREDI E VARI PER LE SCUOLE A.S. 2022-23</t>
  </si>
  <si>
    <t>0000000085</t>
  </si>
  <si>
    <t>ZD137AFAD0</t>
  </si>
  <si>
    <t>ACQUISTO PICCOLI ARREDI E CANCELLERIA PER AREA MINORI</t>
  </si>
  <si>
    <t>Z0F38324D9</t>
  </si>
  <si>
    <t>ACQUISTI AUSILI SANITARI PERSONALE DIPENDENTE ASBR ANNO 2022-23</t>
  </si>
  <si>
    <t>0000000275</t>
  </si>
  <si>
    <t>ZC63614AC9</t>
  </si>
  <si>
    <t>duplicati chiavi e manutezione/montaggio serrature</t>
  </si>
  <si>
    <t>CASA DELLA CHIAVE SNC</t>
  </si>
  <si>
    <t>0000000832</t>
  </si>
  <si>
    <t>01851220341</t>
  </si>
  <si>
    <t>Z6834E0F07</t>
  </si>
  <si>
    <t>Catelli Zanini Elettrotecnica spa</t>
  </si>
  <si>
    <t>0000000830</t>
  </si>
  <si>
    <t>00678880352</t>
  </si>
  <si>
    <t>Z2D3614ABA</t>
  </si>
  <si>
    <t>MANUTENZIONE E RIPARAZIONE VEICOLI ANNO 2022</t>
  </si>
  <si>
    <t>Z9638A5D24</t>
  </si>
  <si>
    <t>ACQUISTO MATERIALE SOSTITUIVO CEDOLE LIBRARIE PER BAMBINI DISABILI SCUOLA PRIMARIA DI GUASTALLA E PIEVE, ANNO S. 2022/2023</t>
  </si>
  <si>
    <t>CENTROSCUOLA S.R.L.</t>
  </si>
  <si>
    <t>0000000180</t>
  </si>
  <si>
    <t>01510140203</t>
  </si>
  <si>
    <t>Z27371BA43</t>
  </si>
  <si>
    <t>Fornitura hard disk SSD 256 GB pc scuole</t>
  </si>
  <si>
    <t>0000000024</t>
  </si>
  <si>
    <t>ZE936B533E</t>
  </si>
  <si>
    <t>ACQUISTO MATERIALE INFORMATICO PER DOTAZIONE UFFICI E SCUOLE</t>
  </si>
  <si>
    <t>Z1B34B5D98</t>
  </si>
  <si>
    <t>MANUTENZIONE STRAORDINARIA DI IMPIANTO IRRIGUO SCUOLA ZENIT BORETTO</t>
  </si>
  <si>
    <t>CONCA VERDE SRL</t>
  </si>
  <si>
    <t>0000000150</t>
  </si>
  <si>
    <t>01713260352</t>
  </si>
  <si>
    <t>Z4834DE9F8</t>
  </si>
  <si>
    <t>affidamento controllo delle alberature e schedatura tecnica</t>
  </si>
  <si>
    <t>Z8F3572E3B</t>
  </si>
  <si>
    <t>INTERVENTO STRAORDINARIO DI RIFACIMENTO TAPPETO ERBOSO PRESSO L'ASILO CILIEGIO DI GUALTIERI</t>
  </si>
  <si>
    <t>ZE234C7B9A</t>
  </si>
  <si>
    <t>Affidamento servizio di manutenzione del verde scuole ASBR</t>
  </si>
  <si>
    <t>Z9035ED770</t>
  </si>
  <si>
    <t>GESTIONE ADEMPIMENTI SICUREZZA SUL LAVORO - DVR</t>
  </si>
  <si>
    <t>0000000026</t>
  </si>
  <si>
    <t>ZD536215DD</t>
  </si>
  <si>
    <t>AFFIDAMENTO DEL SERVIZIO DI SFALCIO DELLE AREE VERDI DELLE STRUTTURE GESTITE DALL'AZIENDA SPECIALE SERVIZI BASSA REGGIANA (AREA NORD EST) PER IL PERIODO 01/05/2022 - 30/04/2023</t>
  </si>
  <si>
    <t>0000000315</t>
  </si>
  <si>
    <t>Z9D3621770</t>
  </si>
  <si>
    <t>AFFIDAMENTO DEL SERVIZIO DI SFALCIO DELLE AREE VERDI DELLE STRUTTURE GESTITE DALL'AZIENDA SPECIALE SERVIZI BASSA REGGIANA (AREA SUD/OVEST) PER IL PERIODO 01/05/2022- 30/04/2023</t>
  </si>
  <si>
    <t>0000000181</t>
  </si>
  <si>
    <t>Z7936FF0EA</t>
  </si>
  <si>
    <t>Pulizie straordinarie in diverse strutture</t>
  </si>
  <si>
    <t>0000000027</t>
  </si>
  <si>
    <t>ZBB36D8952</t>
  </si>
  <si>
    <t>INTERVENTO STRAORDINARIO DI PULIZIE PRESSO RODARI DI POVIGLIO_COOPSERVICE</t>
  </si>
  <si>
    <t>Z10382468D</t>
  </si>
  <si>
    <t>FORNITURA DI VESTIARIO E CALZATURE PER IL PERSONALE E LENZUOLINI PER NIDO AQUILONE</t>
  </si>
  <si>
    <t>0000000373</t>
  </si>
  <si>
    <t>Z4935C9F3D</t>
  </si>
  <si>
    <t>FORNITURA LENZUOLINI A SACCO IN COTONE PER SCUOLE A.S. 2022</t>
  </si>
  <si>
    <t>ZE73725AD8</t>
  </si>
  <si>
    <t>fornitura seduta pediatrica con ruote SCI LA GINESTRA</t>
  </si>
  <si>
    <t>CPO MOBILITY SRL</t>
  </si>
  <si>
    <t>0000000850</t>
  </si>
  <si>
    <t>02821680341</t>
  </si>
  <si>
    <t>Z41399E495</t>
  </si>
  <si>
    <t>Croce Rossa trasporto Welfare Luzzara 2022</t>
  </si>
  <si>
    <t>Z1336F454B</t>
  </si>
  <si>
    <t>BUONI PASTO CARTACEI ED ELETTRONICI LUG-DIC. 2022</t>
  </si>
  <si>
    <t>0000000264</t>
  </si>
  <si>
    <t>ZAA348DF9D</t>
  </si>
  <si>
    <t>Buoni pasto cartacei 2022</t>
  </si>
  <si>
    <t>Z10368AE14</t>
  </si>
  <si>
    <t>ACQUISTO MATERIALE DIDATTICO E GIOCHI DESTINATI AL CAMPOGIOCHI DI REGGIOLO</t>
  </si>
  <si>
    <t>0000000157</t>
  </si>
  <si>
    <t>ZEC37E9BBB</t>
  </si>
  <si>
    <t>ACQUISTO MATERIALE DIDATTICO E GIOCHI DESTINATI AL DOPOSCUOLA DI REGGIOLO</t>
  </si>
  <si>
    <t>ZBB350DD88</t>
  </si>
  <si>
    <t>fornitura di mascherine trasparenti DPI ditta DIENPI SRL</t>
  </si>
  <si>
    <t>DIENPI SRL</t>
  </si>
  <si>
    <t>0000000790</t>
  </si>
  <si>
    <t>02112630443</t>
  </si>
  <si>
    <t>Z47380FC40</t>
  </si>
  <si>
    <t>Servizio mediazione culturale</t>
  </si>
  <si>
    <t>ZD9392EBEB</t>
  </si>
  <si>
    <t>Corsi di formazione Autismi - Vite ad Ampio spettro</t>
  </si>
  <si>
    <t>01063120222</t>
  </si>
  <si>
    <t>Z693795793</t>
  </si>
  <si>
    <t>FORNITURA MATERIALE DIDATTICO FUORI GARA SCUOLE A.S. 2022-2023</t>
  </si>
  <si>
    <t>ZC635903FE</t>
  </si>
  <si>
    <t>FORNITURA MATERIALE DI CANCELLERIA E DIDATTICO PERIODO 01.04.22-31.03.24</t>
  </si>
  <si>
    <t>ZF4390A203</t>
  </si>
  <si>
    <t>FORNITURA MATERIALE DIDATTICO FUORI GARA SCUOLE A.S. 2022-2023 - SECONDA</t>
  </si>
  <si>
    <t>ZE4351CA17</t>
  </si>
  <si>
    <t>MANUTENZIONE LAVAPAVIMENTI PRESSO NIDO BAMBY</t>
  </si>
  <si>
    <t>0000000015</t>
  </si>
  <si>
    <t>Z5F369F256</t>
  </si>
  <si>
    <t>utenze scuole per energia elettrica</t>
  </si>
  <si>
    <t>ENEL ENERGIA SPA</t>
  </si>
  <si>
    <t>0000000210</t>
  </si>
  <si>
    <t>06655971007</t>
  </si>
  <si>
    <t>ZF5351A57E</t>
  </si>
  <si>
    <t>FORNITURA E POSA DI FILTRI ANTIBATTERICI SCUOLE GUASTALLA</t>
  </si>
  <si>
    <t>ENERTECH s.r.l.</t>
  </si>
  <si>
    <t>0000000798</t>
  </si>
  <si>
    <t>02045790355</t>
  </si>
  <si>
    <t>Z883939F15</t>
  </si>
  <si>
    <t>INTERVENTO STRAORDINARIO ED URGENTE ESEGUITO PRESSO LE STRUTTURE DEL COMUNE DI LUZZARA LEGIONELLA _ enertech</t>
  </si>
  <si>
    <t>0000000834</t>
  </si>
  <si>
    <t>02960820351</t>
  </si>
  <si>
    <t>Z34352FE90</t>
  </si>
  <si>
    <t>rinnovo gestionale manutenzioni PLANGEI anno 2022</t>
  </si>
  <si>
    <t>0000000765</t>
  </si>
  <si>
    <t>12834890159</t>
  </si>
  <si>
    <t>Z963738C7D</t>
  </si>
  <si>
    <t>MANUTENZIONI FABBRO c/o scuole</t>
  </si>
  <si>
    <t>0000000429</t>
  </si>
  <si>
    <t>ZA43620D8F</t>
  </si>
  <si>
    <t>intervemto straordinario per sistemazione coperchio antincendio</t>
  </si>
  <si>
    <t>ZE934C845A</t>
  </si>
  <si>
    <t>manutenzioni fabbrio</t>
  </si>
  <si>
    <t>ZF439FE338</t>
  </si>
  <si>
    <t>LAVORI DI FALEGNAMERIA EFFETTUATI NELL'ANNO 2022</t>
  </si>
  <si>
    <t>0000000348</t>
  </si>
  <si>
    <t>ZB7354FE61</t>
  </si>
  <si>
    <t>fornitura mascherine per Sci Scutellari Brescello e Sci La Ginestra Poviglio</t>
  </si>
  <si>
    <t>FARMACIA CAMELLINI SECONDO SNC</t>
  </si>
  <si>
    <t>0000000014</t>
  </si>
  <si>
    <t>02486130350</t>
  </si>
  <si>
    <t>ZE6379F1DD</t>
  </si>
  <si>
    <t>ACQUISTO SCALDABIBERON PER NIDO CILIEGIO</t>
  </si>
  <si>
    <t>0000000159</t>
  </si>
  <si>
    <t>Z1B3548EB8</t>
  </si>
  <si>
    <t>acquisto mascherine</t>
  </si>
  <si>
    <t>FARMACIA OPERAIA DOTT.MANGANELLI</t>
  </si>
  <si>
    <t>0000000036</t>
  </si>
  <si>
    <t>00596560359</t>
  </si>
  <si>
    <t>MNGRNT49R01E253T</t>
  </si>
  <si>
    <t>Z9D367E5D4</t>
  </si>
  <si>
    <t>ACQUISTO N.14 ABBONAMENTI ALLA RIVISTA ANDERSEN PER NIDI E SCUOLE 2022-2023</t>
  </si>
  <si>
    <t>FEGUAGISKIA STUDIOS SAS</t>
  </si>
  <si>
    <t>0000000839</t>
  </si>
  <si>
    <t>02286480104</t>
  </si>
  <si>
    <t>Z6834C83E6</t>
  </si>
  <si>
    <t>0000000060</t>
  </si>
  <si>
    <t>Z9D38E7B12</t>
  </si>
  <si>
    <t>ORDINE MATERIALE INFORMATICO E DIGITALE ASBR - NOVEMBRE 2022</t>
  </si>
  <si>
    <t>Z7438773A5</t>
  </si>
  <si>
    <t>Finlibri S.r.l.</t>
  </si>
  <si>
    <t>0000000882</t>
  </si>
  <si>
    <t>02309440283</t>
  </si>
  <si>
    <t>Z3A392ED2F</t>
  </si>
  <si>
    <t>Buffet centro per le famiglie 15/12/22</t>
  </si>
  <si>
    <t>0000000103</t>
  </si>
  <si>
    <t>ZCF367F544</t>
  </si>
  <si>
    <t>Forniture generi alimentari e rinfreschi 2022</t>
  </si>
  <si>
    <t>ZD43A14A45</t>
  </si>
  <si>
    <t>FORNITURA DI FERRAMENTA AL DETTAGLIO PER STRUTTURE IN GESTIONE ASBR - RELATIVA ALL'ANNO 2022 - FERRAMENTA GUALTIERI (STEFANO FREDDI).</t>
  </si>
  <si>
    <t>0000000032</t>
  </si>
  <si>
    <t>ZAC37255BA</t>
  </si>
  <si>
    <t>Fornitura carburante auto di servizio ASBR dal 01/07/22 al 31/12/22</t>
  </si>
  <si>
    <t>0000000413</t>
  </si>
  <si>
    <t>Z5F374B479</t>
  </si>
  <si>
    <t>ACQUISTO PARTI DI RICAMBIO PER IMPIANTO IRRIGAZIONE GIARDINI NIDO IRIDE E RODARI</t>
  </si>
  <si>
    <t>GARDENSTORE SRL</t>
  </si>
  <si>
    <t>0000000848</t>
  </si>
  <si>
    <t>02186990350</t>
  </si>
  <si>
    <t>Z06366C02B</t>
  </si>
  <si>
    <t>Lavori straordinari per sistemazioni urgenti (rimozione gazebo pericolante) nel plesso scolastico Asilo Nido e Scuola Comunale dell'Infanzia ZENIT</t>
  </si>
  <si>
    <t>Z203566D8E</t>
  </si>
  <si>
    <t>intervento di sistemazione parcheggi sede Asbr</t>
  </si>
  <si>
    <t>ZAD36862BD</t>
  </si>
  <si>
    <t>intervemto straordinario per sistemazione rete esterna area cortiliva nido Rodari</t>
  </si>
  <si>
    <t>ZD13646DD0</t>
  </si>
  <si>
    <t>affidamento lavori edili urgenti</t>
  </si>
  <si>
    <t>ZEA39A7915</t>
  </si>
  <si>
    <t>manutenzione antincendio scuole</t>
  </si>
  <si>
    <t>0000000793</t>
  </si>
  <si>
    <t>Z21373DBBF</t>
  </si>
  <si>
    <t>ACQUISTO NUOVI ARREDI IN AGGIUNTA AGLI ESISTENTI PER IL NIDO CILIEGIO</t>
  </si>
  <si>
    <t>0000000259</t>
  </si>
  <si>
    <t>Z6036D5F25</t>
  </si>
  <si>
    <t>distruggi documenti per area minori</t>
  </si>
  <si>
    <t>Z8739438BF</t>
  </si>
  <si>
    <t>ACQUISTO BRANDINE NUOVE PER NIDO SCUOLA ZENIT</t>
  </si>
  <si>
    <t>ZB334D7A9A</t>
  </si>
  <si>
    <t>POMOLI IN CUOIO NIDO RODARI</t>
  </si>
  <si>
    <t>Z3C35FE304</t>
  </si>
  <si>
    <t>MEDIATRICE FAMILIARE</t>
  </si>
  <si>
    <t>GIULIA ESPOSITO</t>
  </si>
  <si>
    <t>0000000833</t>
  </si>
  <si>
    <t xml:space="preserve">02746620356 </t>
  </si>
  <si>
    <t>SPSGLI91S51H223N</t>
  </si>
  <si>
    <t>Z0E35B5887</t>
  </si>
  <si>
    <t>TOVAGLIATO PLASTIFICATO PER ATELIER</t>
  </si>
  <si>
    <t>GOM PLAST SRL</t>
  </si>
  <si>
    <t>0000000828</t>
  </si>
  <si>
    <t>01498890357</t>
  </si>
  <si>
    <t>Z333909FFF</t>
  </si>
  <si>
    <t>ACQUISTI MATERIALE IN PLASTICA VARIO A.S. 2022-23</t>
  </si>
  <si>
    <t>Z6D3755715</t>
  </si>
  <si>
    <t>ACQUISTO STOVIGLIE PLASTICA PER SCUOLA INFANZIA STATALE VILLAROTTA</t>
  </si>
  <si>
    <t>Z5037216B1</t>
  </si>
  <si>
    <t>FORNITURA BOCCIONI ACQUA PER COLONNINA PRESSO AREA MINORI ANNO 2022-2023</t>
  </si>
  <si>
    <t>0000000773</t>
  </si>
  <si>
    <t>01870980362</t>
  </si>
  <si>
    <t>ZAC3846699</t>
  </si>
  <si>
    <t>ACQUISTO MATERIALE DIDATTICO, CANCELLERIA, CONSUMO E VARIE PER SCUOLE E SERVIZI A.S. 2022/23</t>
  </si>
  <si>
    <t>0000000807</t>
  </si>
  <si>
    <t>ZE837CD3B7</t>
  </si>
  <si>
    <t>ACQUISTO PASSEGGINO DOPPIO PER NIDO ZENIT</t>
  </si>
  <si>
    <t>Z4A3669E88</t>
  </si>
  <si>
    <t>Consulenza progetto riorganizzazione aziendale</t>
  </si>
  <si>
    <t>GRUPPO SCUOLA COOP. SOC. A R.L. ETS</t>
  </si>
  <si>
    <t>0000000893</t>
  </si>
  <si>
    <t>02326420342</t>
  </si>
  <si>
    <t>ZD63738E0D</t>
  </si>
  <si>
    <t>mercato salvaguardia fornitura gas luglio agosto 2022</t>
  </si>
  <si>
    <t>ZCC38C4A2A</t>
  </si>
  <si>
    <t>soggiorno progetto Digital Culture</t>
  </si>
  <si>
    <t>HOTEL AMERICA SRL</t>
  </si>
  <si>
    <t>0000000879</t>
  </si>
  <si>
    <t>00172270225</t>
  </si>
  <si>
    <t>Z1A36561A6</t>
  </si>
  <si>
    <t>manutezioni varie scuole</t>
  </si>
  <si>
    <t>IDROTERMICA DI LIPEROTI SALVATORE</t>
  </si>
  <si>
    <t>0000000846</t>
  </si>
  <si>
    <t>02973250356</t>
  </si>
  <si>
    <t>LPRSVT79C13C352C</t>
  </si>
  <si>
    <t>Z6E36E4277</t>
  </si>
  <si>
    <t>fornitura matite piantabili per nido Aquilone</t>
  </si>
  <si>
    <t>IGREEN GADGETS SRL</t>
  </si>
  <si>
    <t>0000000835</t>
  </si>
  <si>
    <t>12370060019</t>
  </si>
  <si>
    <t>Z6F3622C60</t>
  </si>
  <si>
    <t>acquisto matite piantabili per anniversario nido birilllo 30.04.22</t>
  </si>
  <si>
    <t>ZBF37E9386</t>
  </si>
  <si>
    <t>FORNITURA BRACCIALETTI GADGET PER ANNIVERSARIO NIDO LA STELLA 2022</t>
  </si>
  <si>
    <t>ZB235F41AB</t>
  </si>
  <si>
    <t>COMPLEMENTI D'ARREDO SEDE-ATELIER-SPAZIO GOCCIA</t>
  </si>
  <si>
    <t>0000000113</t>
  </si>
  <si>
    <t>ZB9388175A</t>
  </si>
  <si>
    <t>FORNITURA PICCOLI ARREDI E MATERIALE VARIO SPAZIO GOCCIA E SEDE</t>
  </si>
  <si>
    <t>ZE1374AC5F</t>
  </si>
  <si>
    <t>ARREDI E COMPLEMENTI PER SEDI AREA MINORI GUASTALLA E BRESCELLO</t>
  </si>
  <si>
    <t>ZA43903B28</t>
  </si>
  <si>
    <t>MATERIALE VARIO GIRASOLE NOVELLARA DIC. 2022</t>
  </si>
  <si>
    <t>0000000040</t>
  </si>
  <si>
    <t>ZBC35C0101</t>
  </si>
  <si>
    <t>RIPRESA EVENTO DEL 23 MARZO 2022</t>
  </si>
  <si>
    <t>ISABELLE ALEX</t>
  </si>
  <si>
    <t>0000000816</t>
  </si>
  <si>
    <t xml:space="preserve">02960380356 </t>
  </si>
  <si>
    <t>SBLLXA91C04H223G</t>
  </si>
  <si>
    <t>ZC73529EE1</t>
  </si>
  <si>
    <t>FORNITURA LIBRI PER NIDO IRIDE GUASTALLA</t>
  </si>
  <si>
    <t>KAFFE'KLUBBEN SNC DI N. ARTONI E S. CARAMASCHI</t>
  </si>
  <si>
    <t>0000000801</t>
  </si>
  <si>
    <t>Z133581393</t>
  </si>
  <si>
    <t>Canone licenze Microsotf 365 22/23 - blocco prezzo</t>
  </si>
  <si>
    <t>0000000800</t>
  </si>
  <si>
    <t>ZAF3646E74</t>
  </si>
  <si>
    <t>verifica impianto di sistema di misura dell'energia elettrica_fotovoltaico Iride di Guastalla</t>
  </si>
  <si>
    <t>L.E.M. S.R.L.</t>
  </si>
  <si>
    <t>02359190341</t>
  </si>
  <si>
    <t>Z7F3728B4A</t>
  </si>
  <si>
    <t>acquisto libri per i 3 plessi della scuola primaria di Guastalla</t>
  </si>
  <si>
    <t>La Pergamena d'Oro s.r.l.</t>
  </si>
  <si>
    <t>0000000873</t>
  </si>
  <si>
    <t>01630800355</t>
  </si>
  <si>
    <t>Z4639FDF76</t>
  </si>
  <si>
    <t>RIPARAZIONI E SOSTITUZIONI TENDE (PRESTAZIONI EFFETTUATE NEL 2022)</t>
  </si>
  <si>
    <t>0000000350</t>
  </si>
  <si>
    <t>Z4C384333B</t>
  </si>
  <si>
    <t>ACQUISTO ELETTRODOMESTICI, TELEFONIA E VARIE PER SCUOLE E SERVIZI AZIENDA A.S. 2022-23</t>
  </si>
  <si>
    <t>MAFRI DI ACCIALINI ALESSANDRO</t>
  </si>
  <si>
    <t>0000000868</t>
  </si>
  <si>
    <t>02530730353</t>
  </si>
  <si>
    <t>CCLLSN86R15E253L</t>
  </si>
  <si>
    <t>Z67392B6A4</t>
  </si>
  <si>
    <t>ACQUISTO FRIGORIFERO NIDO AQUILONE SCI GIRASOLE NOVELLARA DIC. 2022</t>
  </si>
  <si>
    <t>ZAE38E76D4</t>
  </si>
  <si>
    <t>ACQUISTO MATERIALE INOFORMATICO, DIGITALE E SMARTPHONE NOVEMBRE 2022</t>
  </si>
  <si>
    <t>Z1437B079A</t>
  </si>
  <si>
    <t>SERVIZIO LAVANDERIA SCUOLE DEL COMUNE DI NOVELLARA FINO AL 31.12.22</t>
  </si>
  <si>
    <t>0000000754</t>
  </si>
  <si>
    <t>ZF737ACF21</t>
  </si>
  <si>
    <t>ACQUISTO N. 3 NOTEBOOK</t>
  </si>
  <si>
    <t>0000000164</t>
  </si>
  <si>
    <t>ZF8357D6BD</t>
  </si>
  <si>
    <t>ACQUISTO CASSE BLUETOOTH PORTATILI SCI ARCOBALENO NOVELLARA</t>
  </si>
  <si>
    <t>Z9D358F600</t>
  </si>
  <si>
    <t>FORNITURA LIBRI PER TUTTE LE SCUOLE LIBRERIA MONDADORI ANNO 2022</t>
  </si>
  <si>
    <t>0000000088</t>
  </si>
  <si>
    <t>Z7E364E0B5</t>
  </si>
  <si>
    <t>ACQUISTO SERIE BUSTE PER CONCORSO</t>
  </si>
  <si>
    <t>0000000388</t>
  </si>
  <si>
    <t>Z8C38C5B3B</t>
  </si>
  <si>
    <t>ACQUISTO LIBRI SCI ARCOBALENO NOVELLARA - RADICE LABIRINTO NOVEMBRE 2022</t>
  </si>
  <si>
    <t>Z343817A83</t>
  </si>
  <si>
    <t>ARMADIO SPOGLIATOIO IN METALLO PER IL PERSONALE PER IL NIDO STELLA LUZZARA</t>
  </si>
  <si>
    <t>0000000160</t>
  </si>
  <si>
    <t>Z4A352B8FF</t>
  </si>
  <si>
    <t>RIFACIMENTO RIVESTIMENTO CUSCINI-ARREDO NIDO BAMBY</t>
  </si>
  <si>
    <t>Z683730D60</t>
  </si>
  <si>
    <t>ACQUISTO NUOVI ARREDI IN AGGIUNTA AGLI ESISTENTI PER IL NIDO CILIEGIO (ARMADIETTO) E NIDO AQUILONE (FASCIATOIO)</t>
  </si>
  <si>
    <t>Z7835D0A08</t>
  </si>
  <si>
    <t>MOBILE PORTA SCARPE NIDO RODARI</t>
  </si>
  <si>
    <t>ZB13563297</t>
  </si>
  <si>
    <t>FORNITURA SEGGIOLINE IN LEGNO PER NIDO BAMBY</t>
  </si>
  <si>
    <t>ZBB383AA78</t>
  </si>
  <si>
    <t>FORNITURA TAVOLI PER NIDO IRIDE</t>
  </si>
  <si>
    <t>ZE1388165E</t>
  </si>
  <si>
    <t>ACQUISTO ARMADIETTO 4 ANTE NIDO AQUILONE</t>
  </si>
  <si>
    <t>ZEC39208AB</t>
  </si>
  <si>
    <t>ACQUISTO ARMADIO QUADRA 27 PER NIDO BAMBY</t>
  </si>
  <si>
    <t>Z6E346D585</t>
  </si>
  <si>
    <t>assistenza autorizzata elettrodomestici scuole</t>
  </si>
  <si>
    <t>NUOVA SATIM SNC DI GRISENDI S.e C</t>
  </si>
  <si>
    <t>0000000074</t>
  </si>
  <si>
    <t>02482430358</t>
  </si>
  <si>
    <t>Servizio manutenzione e riparazione lavatrici e lavastoviglie</t>
  </si>
  <si>
    <t>9268474AB2</t>
  </si>
  <si>
    <t>FORNITURA MATERIALE DI PULIZIA, IGIENE PERSONA E CARTARI MONOUSO</t>
  </si>
  <si>
    <t>0000000432</t>
  </si>
  <si>
    <t>Z01357C049</t>
  </si>
  <si>
    <t>ACQUISTO ATTREZZATURA PER PULIZIE SCI LA GINESTRA</t>
  </si>
  <si>
    <t>Z2B375DF3A</t>
  </si>
  <si>
    <t>PANNOLINI ECO A.S. 2022-23</t>
  </si>
  <si>
    <t>Z4F3825788</t>
  </si>
  <si>
    <t>FORNITURA ARTICOLI E MATERIALI PER PULIZIE, IGIENE ALLA PERSONA E CONSUMO FUORI GARA ANNO 2022-2023</t>
  </si>
  <si>
    <t>Z543637952</t>
  </si>
  <si>
    <t>FORNITURA TEMPORANEA MATERIALE PULIZIE , MONOUSO E IGIENE DELLA PERSONA MAGGIO - GIUGNO 2022</t>
  </si>
  <si>
    <t>Z923594951</t>
  </si>
  <si>
    <t>FORNITURA PRODOTTI PER LE PULIZIE, IGIENE PERSONALE E MONOUSO PERIODO TRANSITORIO</t>
  </si>
  <si>
    <t>Z9537DB46C</t>
  </si>
  <si>
    <t>FORNITURA BIDONI PER PANNOLINI DI PROVA PER SOSTITUZIONE MODELLO NEI NIDI</t>
  </si>
  <si>
    <t>Z093847679</t>
  </si>
  <si>
    <t>BUFFET 50ENNALE NIDO STELLA</t>
  </si>
  <si>
    <t>PANIFICIO LA TORRE DI BENASSI NICOLA E C. SNC</t>
  </si>
  <si>
    <t>0000000874</t>
  </si>
  <si>
    <t>01223350354</t>
  </si>
  <si>
    <t>ZEB3728AFC</t>
  </si>
  <si>
    <t>Paolo Tassinari</t>
  </si>
  <si>
    <t>0000000871</t>
  </si>
  <si>
    <t xml:space="preserve">04155820378 </t>
  </si>
  <si>
    <t>TSSPLA65L31A944U</t>
  </si>
  <si>
    <t>ZB035EB3F1</t>
  </si>
  <si>
    <t>Intervento multifunzioni sede - impostazione codice stampa</t>
  </si>
  <si>
    <t>PARMACOPY SRL</t>
  </si>
  <si>
    <t>0000000824</t>
  </si>
  <si>
    <t>00578010340</t>
  </si>
  <si>
    <t>ZEB36128A3</t>
  </si>
  <si>
    <t>Licenze antivirus endpoint 36 mesi</t>
  </si>
  <si>
    <t>Pipeline Courseware &amp; Software House Srl</t>
  </si>
  <si>
    <t>0000000845</t>
  </si>
  <si>
    <t>10529860156</t>
  </si>
  <si>
    <t>Z8D3614B1C</t>
  </si>
  <si>
    <t>COMPETENZE PER ACCESSO AGLI ATTI DEL COMANDO DEI VIGILI DEL FUOCO RIGUARDO LA PRATICA N. 42922 "NIDO IRIDE BALENA"</t>
  </si>
  <si>
    <t>Planning Studio S.r.l.</t>
  </si>
  <si>
    <t>0000000836</t>
  </si>
  <si>
    <t>01657000350</t>
  </si>
  <si>
    <t>Z0936823E8</t>
  </si>
  <si>
    <t>MATERIALE DIDATTICO, GIOCHI E VARI PER SCUOLE ANNO 2022</t>
  </si>
  <si>
    <t>0000000056</t>
  </si>
  <si>
    <t>Z7A375655F</t>
  </si>
  <si>
    <t>ACQUISTO SCHEDARIO CLASSIFICATORE PER UFFICIO PERSONALE</t>
  </si>
  <si>
    <t>Z9234FCFA3</t>
  </si>
  <si>
    <t>ARMADIO METALLO ANTE SCORREVOLI PER NIDO ZENIT</t>
  </si>
  <si>
    <t>ZA7359AE15</t>
  </si>
  <si>
    <t>COMPLEMENTI DI ARREDO E MATERIALE D'UFFICIO E VARIO DOTAZIONE SEDE 2022</t>
  </si>
  <si>
    <t>ZB437D24CE</t>
  </si>
  <si>
    <t>FORNITURA DI SEDIE DA UFFICIO PER GLI UFFICI AMMINISTRATIVI DELL'AZIENDA</t>
  </si>
  <si>
    <t>ZC435445A2</t>
  </si>
  <si>
    <t>FORNITURA PARACOLPI DA LETTINO NIDO IRIDE</t>
  </si>
  <si>
    <t>ZE23588A1E</t>
  </si>
  <si>
    <t>AVVISATORI ACUSTICI A GAS MANUALI PER EVACUAZIONE SCUOLE</t>
  </si>
  <si>
    <t>ZC734B717B</t>
  </si>
  <si>
    <t>Servizio host to host 2022</t>
  </si>
  <si>
    <t>0000000285</t>
  </si>
  <si>
    <t>ZA5393868B</t>
  </si>
  <si>
    <t>verifiche di messa a terra _ Pro cert</t>
  </si>
  <si>
    <t>0000000436</t>
  </si>
  <si>
    <t>Z143847489</t>
  </si>
  <si>
    <t>TORTA BUFFET 50ENNALE NIDO STELLA</t>
  </si>
  <si>
    <t>QUARTAROLI BONFIGLIO</t>
  </si>
  <si>
    <t>0000000872</t>
  </si>
  <si>
    <t>00269110359</t>
  </si>
  <si>
    <t>QRTBFG35T08E772F</t>
  </si>
  <si>
    <t>ZB835FA846</t>
  </si>
  <si>
    <t>l'iscrizione al corso "lavori in quota" di Rupa, Irma e Giusy</t>
  </si>
  <si>
    <t>R.I.V.I. AMBIENTE E SICUREZZA SRL</t>
  </si>
  <si>
    <t>02120480351</t>
  </si>
  <si>
    <t>Z9936F9F56</t>
  </si>
  <si>
    <t>TSplus Remote Access Desktop Edition, // licenza 10 user 3 anni di manutenzione - TSplus Remote Access Desktop Edition, // licenza 10 user 3 anni di manutenzione - cliente: EDU/GOV</t>
  </si>
  <si>
    <t>Rainbow Solutions SRL</t>
  </si>
  <si>
    <t>0000000849</t>
  </si>
  <si>
    <t>02387780212</t>
  </si>
  <si>
    <t>Z0034E0D78</t>
  </si>
  <si>
    <t>servizio di manutenzione ascensore</t>
  </si>
  <si>
    <t>0000000112</t>
  </si>
  <si>
    <t>Z6D390EF5C</t>
  </si>
  <si>
    <t>ACQUISTO LIBRI NIDO RODARI SEZ. ROSSA DICEMBRE 2022</t>
  </si>
  <si>
    <t>0000000815</t>
  </si>
  <si>
    <t>Z983673013</t>
  </si>
  <si>
    <t>ACQUISTO LIBRI NIDO CILIEGIO MAGGIO 2022</t>
  </si>
  <si>
    <t>ZCC38C4252</t>
  </si>
  <si>
    <t>ACQUISTO LIBRI NIDO RODARI NOVEMBRE 2022</t>
  </si>
  <si>
    <t>Z55352FCAC</t>
  </si>
  <si>
    <t>affidamento del servizio di denuncia dei consumi del fotovoltaico , scuola Iride di Guastalla</t>
  </si>
  <si>
    <t>RESTART ENERGIA SRL</t>
  </si>
  <si>
    <t>0000000767</t>
  </si>
  <si>
    <t>02892040359</t>
  </si>
  <si>
    <t>Affidamento del servizio di denuncia dei consumi del fotovoltaico , scuola Iride di Guastalla</t>
  </si>
  <si>
    <t>Z3B3728A9C</t>
  </si>
  <si>
    <t>Acquisto libri scuola primaria 3 plessi Guastalla</t>
  </si>
  <si>
    <t>RIZZOLI EDUCATION SPA</t>
  </si>
  <si>
    <t>0000000869</t>
  </si>
  <si>
    <t>05877160159</t>
  </si>
  <si>
    <t>Z4F381ECA9</t>
  </si>
  <si>
    <t>FORNITURA DI FERRAMENTA</t>
  </si>
  <si>
    <t>0000000031</t>
  </si>
  <si>
    <t>Z7735342A0</t>
  </si>
  <si>
    <t>FORNITURA DI FERRAMENTA AL DETTAGLIO 2022</t>
  </si>
  <si>
    <t>ZA23632B51</t>
  </si>
  <si>
    <t>Progetto Europeo</t>
  </si>
  <si>
    <t>ZA538B10B0</t>
  </si>
  <si>
    <t>VIAGGIO UTENTE AREA SOCIALE</t>
  </si>
  <si>
    <t>Z5C3724802</t>
  </si>
  <si>
    <t>FORNITURA PACCHI PANNOLINI ECOSOSTENIBILI PER PROVA PRESSO I NIDI</t>
  </si>
  <si>
    <t>0000000809</t>
  </si>
  <si>
    <t>ZF534DEA84</t>
  </si>
  <si>
    <t>canone 2022 registratore telematico</t>
  </si>
  <si>
    <t>SARECA S.R.L.</t>
  </si>
  <si>
    <t>0000000818</t>
  </si>
  <si>
    <t>01375980354</t>
  </si>
  <si>
    <t>ZB0354FD79</t>
  </si>
  <si>
    <t>fornitura mascherine</t>
  </si>
  <si>
    <t>SARZI AMADE' ELISA FARMACIA</t>
  </si>
  <si>
    <t>0000000245</t>
  </si>
  <si>
    <t>02556120356</t>
  </si>
  <si>
    <t>SRZLSE79M66L826J</t>
  </si>
  <si>
    <t>Z2636C0AFA</t>
  </si>
  <si>
    <t>FORNITURA PROVA DI PANNOLINI ECOLOGICI</t>
  </si>
  <si>
    <t>SBAMM SRL</t>
  </si>
  <si>
    <t>02155440684</t>
  </si>
  <si>
    <t>ZA0374B553</t>
  </si>
  <si>
    <t>STOVIGLIE, PICCOLE ATTREZZATURE E COMPLEMENTI D'ARREDO PER LE SCUOLE ANNO 2022-2023</t>
  </si>
  <si>
    <t>0000000211</t>
  </si>
  <si>
    <t>Z3C38F1B37</t>
  </si>
  <si>
    <t>interventi di riparazione tapparelle e finestre</t>
  </si>
  <si>
    <t>0000000185</t>
  </si>
  <si>
    <t>ZC73A0888E</t>
  </si>
  <si>
    <t>sistemazione cancello sede ASBR_ ditta SINENERGIA</t>
  </si>
  <si>
    <t>SINENERGIA SRL</t>
  </si>
  <si>
    <t>0000000898</t>
  </si>
  <si>
    <t>02601190354</t>
  </si>
  <si>
    <t>ZD5383525F</t>
  </si>
  <si>
    <t>FORNITURA CALZATURE PERSONALE AUSILIARIO E VESTIARIO MANUTENTORE A.S. 2022-23</t>
  </si>
  <si>
    <t>SIR SAFETY SYSTEM SPA</t>
  </si>
  <si>
    <t>0000000866</t>
  </si>
  <si>
    <t>03359340548</t>
  </si>
  <si>
    <t>Z79354E3DD</t>
  </si>
  <si>
    <t>Manutenzione sito internet aziendale</t>
  </si>
  <si>
    <t>ZEF34E0555</t>
  </si>
  <si>
    <t>servizi di riparazione vetro</t>
  </si>
  <si>
    <t>Stilvetro di Covezzi E. e Righi V.</t>
  </si>
  <si>
    <t>0000000821</t>
  </si>
  <si>
    <t>03056810363</t>
  </si>
  <si>
    <t>Z70353EB57</t>
  </si>
  <si>
    <t>ACQUISTO LAVATRICE NIDO LA STELLA LUZZARA</t>
  </si>
  <si>
    <t>0000000038</t>
  </si>
  <si>
    <t>ZB0392B7B0</t>
  </si>
  <si>
    <t>ACQUISTO LAVATRICE SCI SCUTELLARI DIC. 2022</t>
  </si>
  <si>
    <t>ZDD34C520E</t>
  </si>
  <si>
    <t>ACQUISTO LAVATRICE NIDO ZENIT</t>
  </si>
  <si>
    <t>Z0A36B4B1A</t>
  </si>
  <si>
    <t>Rinnovo Certificato di Prevenzione Incendi prat. VV.F. n. 42922</t>
  </si>
  <si>
    <t>Z4E370B52F</t>
  </si>
  <si>
    <t>CORSO DI FORMAZIONE ANTINCENDIO DEL 16-06-2022</t>
  </si>
  <si>
    <t>Z5438E7A06</t>
  </si>
  <si>
    <t>Z0837CF672</t>
  </si>
  <si>
    <t>ACQUISTO MULTIFUNZIONE USATA REVISIONATA PER NIDO BIRILLO E COSTO COPIA A.S. 2022/23</t>
  </si>
  <si>
    <t>TECNOLASER EUROPA SRL</t>
  </si>
  <si>
    <t>0000000852</t>
  </si>
  <si>
    <t>02169281207</t>
  </si>
  <si>
    <t>Z33378A934</t>
  </si>
  <si>
    <t>NOLEGGIO MULTIFUNZIONE A COLORI PER NIDO STELLA ANNI 2022-2027</t>
  </si>
  <si>
    <t>Z5936F805C</t>
  </si>
  <si>
    <t>NOLEGGIO MULTIFUNZIONE A COLORI SCI SCUTELLARI ANNI 2022-2027</t>
  </si>
  <si>
    <t>Z82361DA3C</t>
  </si>
  <si>
    <t>NOLEGGIO N.MULTIFUNZIONE A COLORI SEDE</t>
  </si>
  <si>
    <t>ZDC35F1FE3</t>
  </si>
  <si>
    <t>NOLEGGIO MULTIFUNZIONE A COLORI PER ARCOBALENO NPVELLARA, PRIMA ERA AL NIDO ZANTI BRESCELLO IN VIA ROSSELLI 3</t>
  </si>
  <si>
    <t>ZE23628342</t>
  </si>
  <si>
    <t>NOLEGGIO MULTIFUNZIONE ZENIT FINO AL 31.05.27</t>
  </si>
  <si>
    <t>ZAC3578963</t>
  </si>
  <si>
    <t>Convenzione Intercenter Tim reti fisse (Novellara, Gualtieri e Brescello)</t>
  </si>
  <si>
    <t>0000000102</t>
  </si>
  <si>
    <t>Z5D37CF3DD</t>
  </si>
  <si>
    <t>NOLEGGIO DOBLO' DR500NK DESTINATO AL TRASPORTO DISABILI A.S. 2022-23</t>
  </si>
  <si>
    <t>0000000043</t>
  </si>
  <si>
    <t>Z60388C375</t>
  </si>
  <si>
    <t>spettacolo teatrale che abbiamo offerto all’evento “Viaggio a Gualtieri” il 17 settembre</t>
  </si>
  <si>
    <t>TRIBU' DEL CUCU' ASSOCIAZIONE CULTURALE</t>
  </si>
  <si>
    <t>0000000875</t>
  </si>
  <si>
    <t>01773710353</t>
  </si>
  <si>
    <t>Z3135C7F47</t>
  </si>
  <si>
    <t>Traffico annuale telefonico operatore virtuale centralino Voip</t>
  </si>
  <si>
    <t>TWT S.p.A.</t>
  </si>
  <si>
    <t>0000000840</t>
  </si>
  <si>
    <t>11422580156</t>
  </si>
  <si>
    <t>Z7D35684A9</t>
  </si>
  <si>
    <t>NOLEGGIO AUTO SENZA CONDUCENTE AREA MINORI JEEP RENEGADE</t>
  </si>
  <si>
    <t>UNIPOLRENTAL SPA</t>
  </si>
  <si>
    <t>03740811207</t>
  </si>
  <si>
    <t>01610670356</t>
  </si>
  <si>
    <t>ZB93674C94</t>
  </si>
  <si>
    <t>INTERVENTO STRAORDINARIO DI RIFACIMENTO PAVIMENTO PRESSO L'ASILO BIRILLO DI NOVELLARA</t>
  </si>
  <si>
    <t>VANETON S.R.L.</t>
  </si>
  <si>
    <t>01806180368</t>
  </si>
  <si>
    <t>ZE938293AB</t>
  </si>
  <si>
    <t>manutenzione listelli VASCONI E COCCONI NIDO IRIDE</t>
  </si>
  <si>
    <t>Z90362B1CA</t>
  </si>
  <si>
    <t>FORMAZIONE ELISA MERLI AGGIORNAMENTO RLS</t>
  </si>
  <si>
    <t>VEGA FORMAZIONE SRL - SOCIO UNICO</t>
  </si>
  <si>
    <t>0000000837</t>
  </si>
  <si>
    <t>03929800278</t>
  </si>
  <si>
    <t>ZB83637FAF</t>
  </si>
  <si>
    <t>acquisto materiale informatico</t>
  </si>
  <si>
    <t>0000000762</t>
  </si>
  <si>
    <t>03878640238</t>
  </si>
  <si>
    <t>Z863483131</t>
  </si>
  <si>
    <t>PROROGA SERVIZIO CONTROLLO E MANUTENZIONE GIOCHI PER BAMBINI NELLE SCUOLE GESTITE DA ASBR</t>
  </si>
  <si>
    <t>ZD137389C3</t>
  </si>
  <si>
    <t>interventi di manutenzione giochi e arredi cortilivi delle scuole</t>
  </si>
  <si>
    <t>ZD93939780</t>
  </si>
  <si>
    <t>manutenzione giochi lignei. Zennaro Legnami</t>
  </si>
  <si>
    <t>ZEA34CFA47</t>
  </si>
  <si>
    <t>Manutenzione Giochi e Arredi lignei</t>
  </si>
  <si>
    <t>Z4A336695F</t>
  </si>
  <si>
    <t>Canone conservazione sostitutiva fatture elettroniche 2022</t>
  </si>
  <si>
    <t>ZUCCHETTI HEALTHCARE S.R.L.</t>
  </si>
  <si>
    <t>Z99350E7FA</t>
  </si>
  <si>
    <t>Formazione software contabilità ciclo passivo</t>
  </si>
  <si>
    <t>ZE53451043</t>
  </si>
  <si>
    <t>Canone manutenzione e assistenza software contabilità 2022</t>
  </si>
  <si>
    <t>Z78359715F</t>
  </si>
  <si>
    <t>Manutenzione software Zucchetti</t>
  </si>
  <si>
    <t>0000000417</t>
  </si>
  <si>
    <t>Z9837F55EE</t>
  </si>
  <si>
    <t>INTERVENTO SOFTWARE ZUCCHETTI MESE DI SETTEMBRE 2022</t>
  </si>
  <si>
    <t>Z9C375FABE</t>
  </si>
  <si>
    <t>Intervento e formazione software Zucchetti</t>
  </si>
  <si>
    <t>Z9E33D35CB</t>
  </si>
  <si>
    <t>Contratto di manutenzione software Zucchetti 2022</t>
  </si>
  <si>
    <t>ZB937D739C</t>
  </si>
  <si>
    <t>SERVIZIO DI ASSISTENZA SOFTWARE ZUCCHETTI AGOSTO 2022</t>
  </si>
  <si>
    <t>Z9726A63F7</t>
  </si>
  <si>
    <t>PULIZIE STRAORDINARIE NIDO BAMBY REGGIOLO</t>
  </si>
  <si>
    <t>23 - AFFIDAMENTO IN ECONOMIA - AFFIDAMENTO DIRETTO</t>
  </si>
  <si>
    <t>Z6E265652B</t>
  </si>
  <si>
    <t>LAVORI DI MESSA IN SICUREZZA RECINZIONE RETRO NIDO SCUOLA VIA FALASCA NOVELLARA</t>
  </si>
  <si>
    <t>VERONI ANGELO OFFICINA MECCANICA</t>
  </si>
  <si>
    <t>01568080350</t>
  </si>
  <si>
    <t>VRNNGL59C16D037X</t>
  </si>
  <si>
    <t>Z452670D72</t>
  </si>
  <si>
    <t>SERVIZI DI STAMPA E PUBBLICAZIONI PROGETTO PIPPI 6</t>
  </si>
  <si>
    <t>ARTIGRAFICHE DEPIETRI SRL</t>
  </si>
  <si>
    <t>00624770350</t>
  </si>
  <si>
    <t>Z172670CD0</t>
  </si>
  <si>
    <t>Z0926712D8</t>
  </si>
  <si>
    <t>LIBRI E MATERIALE DIDATTICO PROGETTO PIPPI 6</t>
  </si>
  <si>
    <t>Z4A266C542</t>
  </si>
  <si>
    <t>FORNITURE VARIE</t>
  </si>
  <si>
    <t>7709495C86</t>
  </si>
  <si>
    <t>REFEZIONE SCOLASTICA</t>
  </si>
  <si>
    <t>CIR FOOD COOP.ITAL.RISTOR.S.C.</t>
  </si>
  <si>
    <t>00464110352</t>
  </si>
  <si>
    <t>01 - PROCEDURA APERTA</t>
  </si>
  <si>
    <t>MANUT.MATERIALE INFORMATICO E DIGITALE A.S. 2018/2019</t>
  </si>
  <si>
    <t>Z142659F45</t>
  </si>
  <si>
    <t>MATERIALE INFORMATICO DIGITALE SCUOLE INFANZIA</t>
  </si>
  <si>
    <t>Z8E265A0C7</t>
  </si>
  <si>
    <t>ARREDI INTERNI SCUOLA INFANZIA GIRASOLE DI NOVELLARA</t>
  </si>
  <si>
    <t>Z4A2645C8B</t>
  </si>
  <si>
    <t>LIBRI E MATERIALE DIDATTICO SCUOLA ARCOBALENO NOVELLARA</t>
  </si>
  <si>
    <t>Z3E2636DFF</t>
  </si>
  <si>
    <t>ARREDI INTERNI PER NIDO ZANTI BRESCELLO</t>
  </si>
  <si>
    <t>ZA22636D7F</t>
  </si>
  <si>
    <t>MAT. DIGITALE/MULTIMEDIALE NIDO ZANTI BRESCELLO</t>
  </si>
  <si>
    <t>ZC0262C905</t>
  </si>
  <si>
    <t>LAVASCIUGA PAVIMENTI I-MOP PER NIDO INF. BAMBY REGGIOLO</t>
  </si>
  <si>
    <t>Z942624395</t>
  </si>
  <si>
    <t>INTERVENTO DI MANUTENZIONE SULL'IMPIANTO DI ASPIRAZIONE CUCINA NIDO STELLA LUZZARA</t>
  </si>
  <si>
    <t>ZC426216AC</t>
  </si>
  <si>
    <t>Z872620A27</t>
  </si>
  <si>
    <t>LIBRI E MATERIALE DIDATTICO NIDO IRIDE GUASTALLA</t>
  </si>
  <si>
    <t>ZCB258E288</t>
  </si>
  <si>
    <t>Z6E261B4FA</t>
  </si>
  <si>
    <t>LIBRI E MATERIA DIDATTICO PER NIDO INFANZIA BAMBY REGGIOLO</t>
  </si>
  <si>
    <t>ZAB261936A</t>
  </si>
  <si>
    <t>LAVAGNA LUMINOSA NIDO INF. AQUILONE NOVELLARA</t>
  </si>
  <si>
    <t>Z4E260FFCA</t>
  </si>
  <si>
    <t>ARREDI INTERNI DOPOSCUOLA SC.PRIMARIA REGGIOLO</t>
  </si>
  <si>
    <t>Z12260F485</t>
  </si>
  <si>
    <t>BIANCHERIA SCUOLE INFANZIA A.S. 2018/2019</t>
  </si>
  <si>
    <t>Z2225F5145</t>
  </si>
  <si>
    <t>ARREDI PER ESTERNO NIDO BIRILLO NOVELLARA</t>
  </si>
  <si>
    <t>Z14253B3A8</t>
  </si>
  <si>
    <t>INTERVENTI INFORMATICI LEGATI AL SERVIZIO SIA</t>
  </si>
  <si>
    <t>ZD52432A0C</t>
  </si>
  <si>
    <t>FORNITURA E POSA DI PAVIMENTO IN LAMINATO PER NIDO BAMBY DI REGGIOLO</t>
  </si>
  <si>
    <t>ZA525CD204</t>
  </si>
  <si>
    <t>MAT.DIDATTICI, GIOCATTOLI. LIBRI DIDATTICI A.S. 2018/2019</t>
  </si>
  <si>
    <t>ZD925CCF5D</t>
  </si>
  <si>
    <t>MAT.DIDATTICI, GIOCATTOLI, LIBRI DIDATTICI A.S. 2018/2019</t>
  </si>
  <si>
    <t>Z7825CD0AC</t>
  </si>
  <si>
    <t>Z2E25CC58D</t>
  </si>
  <si>
    <t>ARREDI ESTERNI PER NIDO INF. AQUILONE NOVELLARA</t>
  </si>
  <si>
    <t>ZDC25C0E0A</t>
  </si>
  <si>
    <t>INDUMENTI E CALZATURE DI LAVORO PERSONALE AUSILIARIO SCUOLE INFANZIA</t>
  </si>
  <si>
    <t>Z8625BFBC3</t>
  </si>
  <si>
    <t>MATERIALE MULTIMEDIALE SCUOLE INFANZIA</t>
  </si>
  <si>
    <t>Z7525B47AD</t>
  </si>
  <si>
    <t>SOST. TENDE A RULLO NIDO INF. ZENITH BORETTO</t>
  </si>
  <si>
    <t>Z6625AA6C2</t>
  </si>
  <si>
    <t>VERIFICHE DI TERRA 2018</t>
  </si>
  <si>
    <t>02576330365</t>
  </si>
  <si>
    <t>Z661C69EA9</t>
  </si>
  <si>
    <t>BIANCHERIA LETTINI NIDO INFANZIA ZENITH BORETTO</t>
  </si>
  <si>
    <t>ZE425A4651</t>
  </si>
  <si>
    <t>ARREDI INTERNI NIDO INFANZIA ZENITH BORETTO</t>
  </si>
  <si>
    <t>ZAC2591CD9</t>
  </si>
  <si>
    <t>MATERIALI DIDATTICI, GIOCATTOLI, LIBRI DIDATTICI A.S. 2018/19</t>
  </si>
  <si>
    <t>ZC1258D412</t>
  </si>
  <si>
    <t>ANALISI STABILITA' ALBERI NIDO IRIDE GUASTALLA</t>
  </si>
  <si>
    <t>AR.ES. sas di Gasperini Stefania &amp; C.</t>
  </si>
  <si>
    <t>01367290382</t>
  </si>
  <si>
    <t>ZBD2585097</t>
  </si>
  <si>
    <t>ARREDI INTERNI SCUOLA INFANZIA ARCOBALENO NOVELLARA</t>
  </si>
  <si>
    <t>Z0E25848A4</t>
  </si>
  <si>
    <t>AUSILIO EVACUAZIONE EMERGENZA NIDO INFANZIA RODARI POVIGLIO</t>
  </si>
  <si>
    <t>Z71258258E</t>
  </si>
  <si>
    <t>ARREDI INTERNI PER SCUOLA INFANZIA ARCOBALENO NOVELLARA</t>
  </si>
  <si>
    <t>Z5D2532784</t>
  </si>
  <si>
    <t>RINFRESCO OPEN DAY E ASSEMBLEA APERTURA A.S.</t>
  </si>
  <si>
    <t>ATTREZZATURE MINUTE</t>
  </si>
  <si>
    <t>Z57254E5F9</t>
  </si>
  <si>
    <t>MAUTENZIONI DA FABBRO</t>
  </si>
  <si>
    <t>Z952548AD5</t>
  </si>
  <si>
    <t>ARREDI INTERNI NIDO INFANZIA BAMBY REGGIOLO</t>
  </si>
  <si>
    <t>Z2E25483A9</t>
  </si>
  <si>
    <t>AUSILIO EVACUAZIONE EMERGENZA PER NIDO BAMBY REGGIOLO</t>
  </si>
  <si>
    <t>Z91250AE6C</t>
  </si>
  <si>
    <t>N. 6 LICENZE ADOBE</t>
  </si>
  <si>
    <t>Z9B253E2D4</t>
  </si>
  <si>
    <t>LAVASTOVIGLIE PROFF.LE CON SUPPORTO NIDO BAMBY REGGIOLO</t>
  </si>
  <si>
    <t>Z4E2421186</t>
  </si>
  <si>
    <t>FORNITURA CONTENUTI AUDIOVISIVI</t>
  </si>
  <si>
    <t>Z7E252F595</t>
  </si>
  <si>
    <t>COMPLETAMENTO ARREDI INTERNI NIDO ZENITH BORETTO</t>
  </si>
  <si>
    <t>Z09252DDE4</t>
  </si>
  <si>
    <t>ASSISTENZA AUTORIZZATA LAVAPAVIMENTI MARCA I-MOP</t>
  </si>
  <si>
    <t>Z5D24FE90F</t>
  </si>
  <si>
    <t>TARATURA CONTATORE IMMISSIONE FOTOVOLTAICO NIDO IRIDE GUASTALLA</t>
  </si>
  <si>
    <t>Z93252CB33</t>
  </si>
  <si>
    <t>PARACOLPI LETTINO NEONATO</t>
  </si>
  <si>
    <t>Z3925185F0</t>
  </si>
  <si>
    <t>ZBA2513212</t>
  </si>
  <si>
    <t>SUP.LE FORNACI SNC DI FERRARI MARZIO e C.</t>
  </si>
  <si>
    <t>02016730356</t>
  </si>
  <si>
    <t>Z9E250B3E3</t>
  </si>
  <si>
    <t>CONSERVAZIONE FATTURA PA</t>
  </si>
  <si>
    <t>Z0B2503115</t>
  </si>
  <si>
    <t>ARREDO INTERNO SCUOLA INF. SOLIANI SCUTELLARI BRESCELLO</t>
  </si>
  <si>
    <t>Z5B24F3EE6</t>
  </si>
  <si>
    <t>LIBRI E MATERIALE DIDATTICO PER NIDO CILIEGIO GUALTIERI</t>
  </si>
  <si>
    <t>Z2624F404D</t>
  </si>
  <si>
    <t>ASSISTENZA AUTORIZZATA BUDERUS</t>
  </si>
  <si>
    <t>FZ-CLIMA SRL</t>
  </si>
  <si>
    <t>01960800355</t>
  </si>
  <si>
    <t>ZF624EC9D7</t>
  </si>
  <si>
    <t>TAVOLI MENSA SCUOLA PRIMARIA FERRANTE GONZAGA DI GUASTALLA</t>
  </si>
  <si>
    <t>ZBF24E5316</t>
  </si>
  <si>
    <t>CANONE LOCAZIONE AUTOVEICOLO TRASPORTO DISABILI A.S. 2018-2019</t>
  </si>
  <si>
    <t>Z7024E2934</t>
  </si>
  <si>
    <t>REALIZZAZIONE PARETE DIVISORIA CON ARMADI ATTREZZATI NIDO INFANZIA ZENIT BORETTO</t>
  </si>
  <si>
    <t>Z9E243A869</t>
  </si>
  <si>
    <t>AMPLIAMENTO IMPIANTO EVACUAZIONE ANTINCENDIO ARCOBALENO GUASTALLA</t>
  </si>
  <si>
    <t>S.E.A. di Fiaccadori Matteo &amp; C. s.n.c.</t>
  </si>
  <si>
    <t>00249830357</t>
  </si>
  <si>
    <t>Z9C2486C8E</t>
  </si>
  <si>
    <t>SERVIZI DI STAMPA E PUBBLICAZIONI</t>
  </si>
  <si>
    <t>ZEB24C69ED</t>
  </si>
  <si>
    <t>Z2524C1434</t>
  </si>
  <si>
    <t>PULIZIA STRAORDINARIA NIDO CILIEGIO GUALTERI</t>
  </si>
  <si>
    <t>Z6724BE15C</t>
  </si>
  <si>
    <t>Z0424AD967</t>
  </si>
  <si>
    <t>LAVORI DI MANUTENZIONE TANE VIVENTI NIDO BAMBY REGGIOLO, SCUOLA ARCOBALENO GUASTALLA</t>
  </si>
  <si>
    <t>Z9A24AD8A7</t>
  </si>
  <si>
    <t>SERVIZIO DI RIPARAZIONE TAPPARELLE E OSCURANTI TUTTE LE STRUTTURE</t>
  </si>
  <si>
    <t>ZF72389946</t>
  </si>
  <si>
    <t>INDAGINE SBALZI DI TENSIONE NIDO IRIDE GUASTALLA</t>
  </si>
  <si>
    <t>ELECTRIC WORLD S.r.l.</t>
  </si>
  <si>
    <t>01514780350</t>
  </si>
  <si>
    <t>Z8122D3BCB</t>
  </si>
  <si>
    <t>ASSISTENZA AUTORIZZATA ARISTON IMPIANTO DI CLIMATIZZAZIONE ARCOBALENO GUASTALLA</t>
  </si>
  <si>
    <t>IDROELETTRA S.N.C. DI GANDOLFI DAVIDE E C.</t>
  </si>
  <si>
    <t>01847510359</t>
  </si>
  <si>
    <t>Z11230D2B3</t>
  </si>
  <si>
    <t>RIPARAZIONI PAVIMENTO LEGNO NIDO IRIDE</t>
  </si>
  <si>
    <t>00404260358</t>
  </si>
  <si>
    <t>Z72247BA8E</t>
  </si>
  <si>
    <t>AFFIDAMENTO CANONE ASSISTENZA E MANUTENZIONE ANNO 2018 MODULO GARSIA SOCIALE</t>
  </si>
  <si>
    <t>Z5A247B02A</t>
  </si>
  <si>
    <t>SERVIZIO MEDIAZIONE CULTURALE PROGETTO MODIFICARE IL FUTURO</t>
  </si>
  <si>
    <t>ZF7244D5DF</t>
  </si>
  <si>
    <t>INTERVENTI SOFTWARE EXTRA</t>
  </si>
  <si>
    <t>Z8E244343A</t>
  </si>
  <si>
    <t>RICERCA SELEZIONE PERSONALE</t>
  </si>
  <si>
    <t>K&amp;P CONSULTING SRL</t>
  </si>
  <si>
    <t>02617190356</t>
  </si>
  <si>
    <t>Z3F228344C</t>
  </si>
  <si>
    <t>SICUREZZA</t>
  </si>
  <si>
    <t>ZBE24809DE</t>
  </si>
  <si>
    <t>TENDE A RULLO MOTORIZZATE NIDO IRIDE GUASTALLA</t>
  </si>
  <si>
    <t>ZE52484A4E</t>
  </si>
  <si>
    <t>LAVORI DI REALIZZAZIONE PAVIMENTO IN LAMINATO NIDO CILIEGIO GUALTIERI</t>
  </si>
  <si>
    <t>SOFIT SNC DI BARBIERI MARIO &amp; C.</t>
  </si>
  <si>
    <t>01958820357</t>
  </si>
  <si>
    <t>ZF324668BF</t>
  </si>
  <si>
    <t>ARREDI/GIOCHI PER ESTERNO SC.INF.GRISANTI LUZZARA</t>
  </si>
  <si>
    <t>ZD02461CA4</t>
  </si>
  <si>
    <t>ARREDI PER ESTERNO NIDO BAMBY REGGIOLO (RE)</t>
  </si>
  <si>
    <t>ZE524577B3</t>
  </si>
  <si>
    <t>ARREDI INTERNI  NIDO INFANZIA ZENITH BORETTO (RE)</t>
  </si>
  <si>
    <t>ZB424561AB</t>
  </si>
  <si>
    <t>ARREDI INTERNI NIDO INFANZIA CILIEGIO GUALTIERI</t>
  </si>
  <si>
    <t>Z622456414</t>
  </si>
  <si>
    <t>ARREDI INTERNI NIDO INFANZIA BIRILLO NOVELLARA</t>
  </si>
  <si>
    <t>Z512446E4D</t>
  </si>
  <si>
    <t>LAVORI DI FALEGNAMERIA VARI PER LE SCUOLE E NIDI</t>
  </si>
  <si>
    <t>02403430354</t>
  </si>
  <si>
    <t>Z782413960</t>
  </si>
  <si>
    <t>ASSISTENZA AUTORIZZATA IMPIANTO DI EVACUAZIONE ANTINCENDIO NIDO BAMBY E SCUOLA ARCOBALENO GUASTALLA</t>
  </si>
  <si>
    <t>S.I.T.I.P. SRL</t>
  </si>
  <si>
    <t>01957880204</t>
  </si>
  <si>
    <t>Z9D24329A9</t>
  </si>
  <si>
    <t>MATERIALE DIDATTICO</t>
  </si>
  <si>
    <t>ZAF23B6C15</t>
  </si>
  <si>
    <t>FORNITURA FERRAMENTA AL DETTAGLIO BRICOMAN</t>
  </si>
  <si>
    <t>ZD523B5402</t>
  </si>
  <si>
    <t>MATERIALE INFORMATICO PER SEDE A.S.B.R.</t>
  </si>
  <si>
    <t>Z3C23EE3C9</t>
  </si>
  <si>
    <t>Z9623BA31D</t>
  </si>
  <si>
    <t>SISTEMA AUDIO VIDEO SC.INF.ARCOBALENO GUASTALLA</t>
  </si>
  <si>
    <t>RETECH DI MATTIA FASOLO</t>
  </si>
  <si>
    <t>02520380359</t>
  </si>
  <si>
    <t>FSLMTT81S20L840U</t>
  </si>
  <si>
    <t>Z3723AA028</t>
  </si>
  <si>
    <t>STAMPATI</t>
  </si>
  <si>
    <t>ZB6239965D</t>
  </si>
  <si>
    <t>ARREDI PER ESTERNO NIDO IRIDE GUASTALLA</t>
  </si>
  <si>
    <t>ZC42396436</t>
  </si>
  <si>
    <t>ZF2238A0C0</t>
  </si>
  <si>
    <t>Z26237253B</t>
  </si>
  <si>
    <t>LIBRI PER BAMBINI</t>
  </si>
  <si>
    <t>ZA4224D34B</t>
  </si>
  <si>
    <t>MATERIALE FARMACEUTICO ANNI 2018/2020</t>
  </si>
  <si>
    <t>INCOFAR SRL</t>
  </si>
  <si>
    <t>00157770363</t>
  </si>
  <si>
    <t>CARRELLIFICIO EMILIANO S.A.S.</t>
  </si>
  <si>
    <t>01210510358</t>
  </si>
  <si>
    <t>Z6C234BFB2</t>
  </si>
  <si>
    <t>Z5C234CE03</t>
  </si>
  <si>
    <t>ARREDI/GIOCHI PER ESTERNO SCUOLA INFANZIA TERZI LUZZARA</t>
  </si>
  <si>
    <t>Z6C22DC352</t>
  </si>
  <si>
    <t>MATERIALE INFORMATICO E DIGITALE RDO 1903233 DEL 21/03/18</t>
  </si>
  <si>
    <t>Z1B2306890</t>
  </si>
  <si>
    <t>CANONE ANNUO DI MANUTENZIONE SOFTWARE GESTIONE PASTI SERVIZIO REFEZIONE SCOLASTICA</t>
  </si>
  <si>
    <t>Z692306709</t>
  </si>
  <si>
    <t>AMPLIAMENTO UTILIZZO PIATTAFORMA ELIXFORMS PER SOFTWARE GESTIONE PASTI SERVIZIO REFEZIONE SCOLASTICA</t>
  </si>
  <si>
    <t>Z6C229B6F7</t>
  </si>
  <si>
    <t>CONTROLLO PRESIDI ANTINCENDIO</t>
  </si>
  <si>
    <t>BETTATI ANTINCEDIO S.R.L</t>
  </si>
  <si>
    <t>01979170352</t>
  </si>
  <si>
    <t>Z2A22F6FA5</t>
  </si>
  <si>
    <t>SFALCI 2018</t>
  </si>
  <si>
    <t>Z6222F7008</t>
  </si>
  <si>
    <t>SFALCIO 2018</t>
  </si>
  <si>
    <t>Z8422F0A67</t>
  </si>
  <si>
    <t>ASSISTENZA AUTORIZZATA GRANDI ELETTRODOMESTICI ELETTROLUX</t>
  </si>
  <si>
    <t>R.E. di RICCI ERMES S.r.l.</t>
  </si>
  <si>
    <t>02317561203</t>
  </si>
  <si>
    <t>Z6522E332B</t>
  </si>
  <si>
    <t>GENERI ALIMENTARI ANNO 2018</t>
  </si>
  <si>
    <t>72008487BF</t>
  </si>
  <si>
    <t>ENERGIA ELETTRICA CONVENZIONE ITERCENTER 11</t>
  </si>
  <si>
    <t>Z9121F240F</t>
  </si>
  <si>
    <t>VOLTURA CONTATORI GAS NIDI E SCI LUZZARA</t>
  </si>
  <si>
    <t>MANUTENCOOP FACILITY MANAGEMENT</t>
  </si>
  <si>
    <t>02402671206</t>
  </si>
  <si>
    <t>ZE022CC931</t>
  </si>
  <si>
    <t>ZA222AF381</t>
  </si>
  <si>
    <t>INTERVENTO URGENTE DI MESSA IN SICUREZZA RECINZIONI METALLICHE</t>
  </si>
  <si>
    <t>Z062247B9B</t>
  </si>
  <si>
    <t>CANCELLERIA E MAT.DIDATTICO PERIODO 01/03/18-28/02/20</t>
  </si>
  <si>
    <t>ZEC229B23F</t>
  </si>
  <si>
    <t>Z072295FEF</t>
  </si>
  <si>
    <t>CORSO SALDATURA RUPA ALEXANDRU FLORIAN</t>
  </si>
  <si>
    <t>CENTRO DI FORMAZIONE PROFESSIONALE BASSA REGGIANA SCRL</t>
  </si>
  <si>
    <t>01768220350</t>
  </si>
  <si>
    <t>ZDB20621EF</t>
  </si>
  <si>
    <t>INTERVENTI STRAORDINARI SU CENTRALE TERMICA DI BORETTO</t>
  </si>
  <si>
    <t>IMMERCLIMA SRL</t>
  </si>
  <si>
    <t>01975400357</t>
  </si>
  <si>
    <t>ZBE2296CFB</t>
  </si>
  <si>
    <t>ASSISTENZA AUTORIZZATA SIDEA MANUTENZIONE NATURIZZATORE ACQUA POTABILE</t>
  </si>
  <si>
    <t>BFC SRL SOLUZIONI ENERGETICHE</t>
  </si>
  <si>
    <t>01105840357</t>
  </si>
  <si>
    <t>ZEF229649E</t>
  </si>
  <si>
    <t>FORNITURA DI FERRAMENTA AL DETTAGLIO SACCANI</t>
  </si>
  <si>
    <t>Z6E2247166</t>
  </si>
  <si>
    <t>FORNITURA DI PANNOLINI PER BAMBINI PERIODO 01/03/18-28/02/20</t>
  </si>
  <si>
    <t>ZFA228E81F</t>
  </si>
  <si>
    <t>AFFIDAMENTO SERVIZIO SICUREZZA SUL LAVORO ANNI 2018/2019</t>
  </si>
  <si>
    <t>Z342281DB9</t>
  </si>
  <si>
    <t>Z2E226BD19</t>
  </si>
  <si>
    <t>ASSISTENZA AUTORIZZATA DAIKIN IMPIANTO DI CLIMATIZZAZIONE ARCOBALENO GUASTALLA</t>
  </si>
  <si>
    <t>CLIMA SERVICE SNC di TORREGGIANI e C.</t>
  </si>
  <si>
    <t>01721650354</t>
  </si>
  <si>
    <t>Z08225DA2C</t>
  </si>
  <si>
    <t>AUSILIO EVACUAZIONE EMERGENZA</t>
  </si>
  <si>
    <t>ZF0225A5FD</t>
  </si>
  <si>
    <t>MATERIALI DIDATTICI, GIOCATTOLI, LIBRI A.S. 2017-2018</t>
  </si>
  <si>
    <t>ZBD2253C14</t>
  </si>
  <si>
    <t>ARREDI INTERNI PER NIDI INFANZIA</t>
  </si>
  <si>
    <t>Z91224CE2C</t>
  </si>
  <si>
    <t>ARREDI INTERNI NIDO INFANZIA ZANTI BRESCELLO</t>
  </si>
  <si>
    <t>Z232236039</t>
  </si>
  <si>
    <t>LETTINI EVACUAZIONE CON MATERASSO IGNIFUGO</t>
  </si>
  <si>
    <t>ZEF223051E</t>
  </si>
  <si>
    <t>LAVATOIO CUCINA NIDO INFANZIA LUZZARA</t>
  </si>
  <si>
    <t>ZB8220D71D</t>
  </si>
  <si>
    <t>FORNITURA AL DETTAGLIO DI FERRAMENTA</t>
  </si>
  <si>
    <t>Z802204C7B</t>
  </si>
  <si>
    <t>MATERIALE DIDATTICO PER NIDI E SCUOLE INFANZIA</t>
  </si>
  <si>
    <t>Z22220322A</t>
  </si>
  <si>
    <t>MATERIALI DIDATTICI, GIOCATTOLI, LIBRI DIDATTICI A.S. 2017/2018</t>
  </si>
  <si>
    <t>Z0F21FC80E</t>
  </si>
  <si>
    <t>BIANCHERIA IN COTONE IGNIFUGO PER BRANDINE NIDO STELLA</t>
  </si>
  <si>
    <t>Z8F1FC4846</t>
  </si>
  <si>
    <t>INDUMENTI E CALZATURE DI LAVORO A.S. 2017/2018</t>
  </si>
  <si>
    <t>Z5621EA171</t>
  </si>
  <si>
    <t>MATERASSI IGNIFUGHI PER LETTINI NIDO ZENITH BORETTO</t>
  </si>
  <si>
    <t>ZFA21E6D8F</t>
  </si>
  <si>
    <t>ARREDI UFFICIO SEDE ASBR</t>
  </si>
  <si>
    <t>Z3C21E0371</t>
  </si>
  <si>
    <t>LAVORI DI FALEGNAMERIA URGENTI PER RIPARAZIONE PORTE E FINESTRE</t>
  </si>
  <si>
    <t>Z6021DFC7A</t>
  </si>
  <si>
    <t>ASSISTENZA AUTORIZZATA GESTIONE COSTO COPIA MULTIFUNZIONE SCUTELLARI BRESCELLO</t>
  </si>
  <si>
    <t>Z0121D0C26</t>
  </si>
  <si>
    <t>ARREDI INTERNI NIDO STELLA LUZZARA</t>
  </si>
  <si>
    <t>Z3121C3699</t>
  </si>
  <si>
    <t>CANCELLERIA PROROGA CONTRATTO</t>
  </si>
  <si>
    <t>Z8621C2359</t>
  </si>
  <si>
    <t>MATERIALI DIDATTICI, GIOCATTOLI, LIBRI DIDATTICI A.S. 2017 /2018/2019</t>
  </si>
  <si>
    <t>Z6321A783C</t>
  </si>
  <si>
    <t>ASSISTENZA GIOCO DIDATTICO</t>
  </si>
  <si>
    <t>Z5D21A70BC</t>
  </si>
  <si>
    <t>PASSEGGINO 6 POSTI PER EVACUAZIONE EMERGENZA</t>
  </si>
  <si>
    <t>MAT.INFORMATICO DIGITALE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</si>
</sst>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7" fontId="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7" fontId="0" fillId="0" borderId="1" xfId="1" applyNumberFormat="1" applyFont="1" applyFill="1" applyBorder="1" applyAlignment="1">
      <alignment horizontal="center" vertical="center"/>
    </xf>
    <xf numFmtId="7" fontId="3" fillId="0" borderId="1" xfId="1" applyNumberFormat="1" applyFont="1" applyBorder="1" applyAlignment="1">
      <alignment horizontal="center" vertical="center"/>
    </xf>
    <xf numFmtId="7" fontId="0" fillId="0" borderId="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wrapText="1"/>
    </xf>
    <xf numFmtId="49" fontId="0" fillId="0" borderId="0" xfId="0" applyNumberFormat="1"/>
    <xf numFmtId="164" fontId="0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C50D-C027-4F46-89B7-218E8134FB85}">
  <dimension ref="A1:L146"/>
  <sheetViews>
    <sheetView tabSelected="1" workbookViewId="0">
      <selection activeCell="C3" sqref="C3"/>
    </sheetView>
  </sheetViews>
  <sheetFormatPr defaultRowHeight="15" x14ac:dyDescent="0.25"/>
  <cols>
    <col min="1" max="1" width="12.140625" bestFit="1" customWidth="1"/>
    <col min="2" max="2" width="24" style="15" bestFit="1" customWidth="1"/>
    <col min="3" max="3" width="109.5703125" bestFit="1" customWidth="1"/>
    <col min="4" max="4" width="59.7109375" bestFit="1" customWidth="1"/>
    <col min="5" max="5" width="12" bestFit="1" customWidth="1"/>
    <col min="6" max="6" width="19.85546875" bestFit="1" customWidth="1"/>
    <col min="7" max="7" width="13.140625" bestFit="1" customWidth="1"/>
    <col min="8" max="8" width="11.28515625" bestFit="1" customWidth="1"/>
    <col min="9" max="9" width="14.28515625" bestFit="1" customWidth="1"/>
    <col min="10" max="10" width="22.140625" bestFit="1" customWidth="1"/>
    <col min="11" max="11" width="19.85546875" bestFit="1" customWidth="1"/>
    <col min="12" max="12" width="74" bestFit="1" customWidth="1"/>
  </cols>
  <sheetData>
    <row r="1" spans="1:12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" t="s">
        <v>11</v>
      </c>
    </row>
    <row r="2" spans="1:12" x14ac:dyDescent="0.25">
      <c r="A2" s="3" t="s">
        <v>2025</v>
      </c>
      <c r="B2" s="18">
        <v>2018</v>
      </c>
      <c r="C2" s="3" t="s">
        <v>2026</v>
      </c>
      <c r="D2" s="3" t="s">
        <v>238</v>
      </c>
      <c r="E2" s="3" t="s">
        <v>239</v>
      </c>
      <c r="F2" s="3"/>
      <c r="G2" s="5">
        <v>43454.041666666802</v>
      </c>
      <c r="H2" s="5">
        <v>43485.041666666802</v>
      </c>
      <c r="I2" s="6">
        <v>548</v>
      </c>
      <c r="J2" s="53">
        <v>0</v>
      </c>
      <c r="K2" s="53">
        <f>+I2-J2</f>
        <v>548</v>
      </c>
      <c r="L2" s="7" t="s">
        <v>2027</v>
      </c>
    </row>
    <row r="3" spans="1:12" x14ac:dyDescent="0.25">
      <c r="A3" s="3" t="s">
        <v>2028</v>
      </c>
      <c r="B3" s="18">
        <v>2018</v>
      </c>
      <c r="C3" s="3" t="s">
        <v>2029</v>
      </c>
      <c r="D3" s="3" t="s">
        <v>2030</v>
      </c>
      <c r="E3" s="3" t="s">
        <v>2031</v>
      </c>
      <c r="F3" s="3" t="s">
        <v>2032</v>
      </c>
      <c r="G3" s="5">
        <v>43281.083333333401</v>
      </c>
      <c r="H3" s="5">
        <v>43465.041666666802</v>
      </c>
      <c r="I3" s="6">
        <v>2800</v>
      </c>
      <c r="J3" s="53">
        <v>2800</v>
      </c>
      <c r="K3" s="53">
        <f t="shared" ref="K3:K66" si="0">+I3-J3</f>
        <v>0</v>
      </c>
      <c r="L3" s="7" t="s">
        <v>2027</v>
      </c>
    </row>
    <row r="4" spans="1:12" x14ac:dyDescent="0.25">
      <c r="A4" s="3" t="s">
        <v>2033</v>
      </c>
      <c r="B4" s="18">
        <v>2018</v>
      </c>
      <c r="C4" s="3" t="s">
        <v>2034</v>
      </c>
      <c r="D4" s="3" t="s">
        <v>2035</v>
      </c>
      <c r="E4" s="3" t="s">
        <v>2036</v>
      </c>
      <c r="F4" s="3"/>
      <c r="G4" s="5">
        <v>43454.041666666802</v>
      </c>
      <c r="H4" s="5">
        <v>43496.041666666802</v>
      </c>
      <c r="I4" s="6">
        <v>968</v>
      </c>
      <c r="J4" s="53">
        <v>793.44</v>
      </c>
      <c r="K4" s="53">
        <f t="shared" si="0"/>
        <v>174.55999999999995</v>
      </c>
      <c r="L4" s="7" t="s">
        <v>2027</v>
      </c>
    </row>
    <row r="5" spans="1:12" x14ac:dyDescent="0.25">
      <c r="A5" s="3" t="s">
        <v>2037</v>
      </c>
      <c r="B5" s="18">
        <v>2018</v>
      </c>
      <c r="C5" s="3" t="s">
        <v>2034</v>
      </c>
      <c r="D5" s="3" t="s">
        <v>293</v>
      </c>
      <c r="E5" s="3" t="s">
        <v>294</v>
      </c>
      <c r="F5" s="3"/>
      <c r="G5" s="5">
        <v>43454.041666666802</v>
      </c>
      <c r="H5" s="5">
        <v>43496.041666666802</v>
      </c>
      <c r="I5" s="6">
        <v>932</v>
      </c>
      <c r="J5" s="53">
        <v>0</v>
      </c>
      <c r="K5" s="53">
        <f t="shared" si="0"/>
        <v>932</v>
      </c>
      <c r="L5" s="7" t="s">
        <v>2027</v>
      </c>
    </row>
    <row r="6" spans="1:12" x14ac:dyDescent="0.25">
      <c r="A6" s="3" t="s">
        <v>2038</v>
      </c>
      <c r="B6" s="18">
        <v>2018</v>
      </c>
      <c r="C6" s="3" t="s">
        <v>2039</v>
      </c>
      <c r="D6" s="3" t="s">
        <v>39</v>
      </c>
      <c r="E6" s="3" t="s">
        <v>40</v>
      </c>
      <c r="F6" s="3" t="s">
        <v>41</v>
      </c>
      <c r="G6" s="5">
        <v>43454.041666666802</v>
      </c>
      <c r="H6" s="5">
        <v>43496.041666666802</v>
      </c>
      <c r="I6" s="6">
        <v>1000</v>
      </c>
      <c r="J6" s="53">
        <v>1000</v>
      </c>
      <c r="K6" s="53">
        <f t="shared" si="0"/>
        <v>0</v>
      </c>
      <c r="L6" s="7" t="s">
        <v>2027</v>
      </c>
    </row>
    <row r="7" spans="1:12" x14ac:dyDescent="0.25">
      <c r="A7" s="3" t="s">
        <v>2040</v>
      </c>
      <c r="B7" s="18">
        <v>2018</v>
      </c>
      <c r="C7" s="3" t="s">
        <v>2041</v>
      </c>
      <c r="D7" s="3" t="s">
        <v>44</v>
      </c>
      <c r="E7" s="3" t="s">
        <v>45</v>
      </c>
      <c r="F7" s="3"/>
      <c r="G7" s="5">
        <v>43453.041666666802</v>
      </c>
      <c r="H7" s="5">
        <v>43818.041666666802</v>
      </c>
      <c r="I7" s="6">
        <v>590.91</v>
      </c>
      <c r="J7" s="53">
        <v>590.91</v>
      </c>
      <c r="K7" s="53">
        <f t="shared" si="0"/>
        <v>0</v>
      </c>
      <c r="L7" s="7" t="s">
        <v>2027</v>
      </c>
    </row>
    <row r="8" spans="1:12" x14ac:dyDescent="0.25">
      <c r="A8" s="3" t="s">
        <v>2042</v>
      </c>
      <c r="B8" s="18">
        <v>2018</v>
      </c>
      <c r="C8" s="3" t="s">
        <v>2043</v>
      </c>
      <c r="D8" s="3" t="s">
        <v>2044</v>
      </c>
      <c r="E8" s="3" t="s">
        <v>2045</v>
      </c>
      <c r="F8" s="3"/>
      <c r="G8" s="5">
        <v>43344.083333333401</v>
      </c>
      <c r="H8" s="5">
        <v>45138.083333333401</v>
      </c>
      <c r="I8" s="6">
        <v>11232655.23</v>
      </c>
      <c r="J8" s="53">
        <v>0</v>
      </c>
      <c r="K8" s="53">
        <f t="shared" si="0"/>
        <v>11232655.23</v>
      </c>
      <c r="L8" s="7" t="s">
        <v>2046</v>
      </c>
    </row>
    <row r="9" spans="1:12" x14ac:dyDescent="0.25">
      <c r="A9" s="3" t="s">
        <v>118</v>
      </c>
      <c r="B9" s="18">
        <v>2018</v>
      </c>
      <c r="C9" s="3" t="s">
        <v>2047</v>
      </c>
      <c r="D9" s="3" t="s">
        <v>429</v>
      </c>
      <c r="E9" s="3" t="s">
        <v>430</v>
      </c>
      <c r="F9" s="3"/>
      <c r="G9" s="5">
        <v>43453.041666666802</v>
      </c>
      <c r="H9" s="5">
        <v>44074.083333333401</v>
      </c>
      <c r="I9" s="6">
        <v>2000</v>
      </c>
      <c r="J9" s="53">
        <v>110</v>
      </c>
      <c r="K9" s="53">
        <f t="shared" si="0"/>
        <v>1890</v>
      </c>
      <c r="L9" s="7" t="s">
        <v>2027</v>
      </c>
    </row>
    <row r="10" spans="1:12" x14ac:dyDescent="0.25">
      <c r="A10" s="3" t="s">
        <v>2048</v>
      </c>
      <c r="B10" s="18">
        <v>2018</v>
      </c>
      <c r="C10" s="3" t="s">
        <v>2049</v>
      </c>
      <c r="D10" s="3" t="s">
        <v>429</v>
      </c>
      <c r="E10" s="3" t="s">
        <v>430</v>
      </c>
      <c r="F10" s="3"/>
      <c r="G10" s="5">
        <v>43451.041666666802</v>
      </c>
      <c r="H10" s="5">
        <v>43465.041666666802</v>
      </c>
      <c r="I10" s="6">
        <v>1500</v>
      </c>
      <c r="J10" s="53">
        <v>1380</v>
      </c>
      <c r="K10" s="53">
        <f t="shared" si="0"/>
        <v>120</v>
      </c>
      <c r="L10" s="7" t="s">
        <v>2027</v>
      </c>
    </row>
    <row r="11" spans="1:12" x14ac:dyDescent="0.25">
      <c r="A11" s="3" t="s">
        <v>2050</v>
      </c>
      <c r="B11" s="18">
        <v>2018</v>
      </c>
      <c r="C11" s="3" t="s">
        <v>2051</v>
      </c>
      <c r="D11" s="3" t="s">
        <v>97</v>
      </c>
      <c r="E11" s="3" t="s">
        <v>98</v>
      </c>
      <c r="F11" s="3"/>
      <c r="G11" s="5">
        <v>43451.041666666802</v>
      </c>
      <c r="H11" s="5">
        <v>43524.041666666802</v>
      </c>
      <c r="I11" s="6">
        <v>196</v>
      </c>
      <c r="J11" s="53">
        <v>196</v>
      </c>
      <c r="K11" s="53">
        <f t="shared" si="0"/>
        <v>0</v>
      </c>
      <c r="L11" s="7" t="s">
        <v>2027</v>
      </c>
    </row>
    <row r="12" spans="1:12" x14ac:dyDescent="0.25">
      <c r="A12" s="3" t="s">
        <v>2052</v>
      </c>
      <c r="B12" s="18">
        <v>2018</v>
      </c>
      <c r="C12" s="3" t="s">
        <v>2053</v>
      </c>
      <c r="D12" s="3" t="s">
        <v>39</v>
      </c>
      <c r="E12" s="3" t="s">
        <v>40</v>
      </c>
      <c r="F12" s="3" t="s">
        <v>41</v>
      </c>
      <c r="G12" s="5">
        <v>43446.041666666802</v>
      </c>
      <c r="H12" s="5">
        <v>43465.041666666802</v>
      </c>
      <c r="I12" s="6">
        <v>564.12</v>
      </c>
      <c r="J12" s="53">
        <v>561.70000000000005</v>
      </c>
      <c r="K12" s="53">
        <f t="shared" si="0"/>
        <v>2.4199999999999591</v>
      </c>
      <c r="L12" s="7" t="s">
        <v>2027</v>
      </c>
    </row>
    <row r="13" spans="1:12" x14ac:dyDescent="0.25">
      <c r="A13" s="3" t="s">
        <v>2054</v>
      </c>
      <c r="B13" s="18">
        <v>2018</v>
      </c>
      <c r="C13" s="3" t="s">
        <v>2055</v>
      </c>
      <c r="D13" s="3" t="s">
        <v>72</v>
      </c>
      <c r="E13" s="3" t="s">
        <v>73</v>
      </c>
      <c r="F13" s="3"/>
      <c r="G13" s="5">
        <v>43444.041666666802</v>
      </c>
      <c r="H13" s="5">
        <v>43524.041666666802</v>
      </c>
      <c r="I13" s="6">
        <v>213.93</v>
      </c>
      <c r="J13" s="53">
        <v>213.93</v>
      </c>
      <c r="K13" s="53">
        <f t="shared" si="0"/>
        <v>0</v>
      </c>
      <c r="L13" s="7" t="s">
        <v>2027</v>
      </c>
    </row>
    <row r="14" spans="1:12" x14ac:dyDescent="0.25">
      <c r="A14" s="3" t="s">
        <v>2056</v>
      </c>
      <c r="B14" s="18">
        <v>2018</v>
      </c>
      <c r="C14" s="3" t="s">
        <v>2057</v>
      </c>
      <c r="D14" s="3" t="s">
        <v>72</v>
      </c>
      <c r="E14" s="3" t="s">
        <v>73</v>
      </c>
      <c r="F14" s="3"/>
      <c r="G14" s="5">
        <v>43444.041666666802</v>
      </c>
      <c r="H14" s="5">
        <v>43524.041666666802</v>
      </c>
      <c r="I14" s="54">
        <v>606</v>
      </c>
      <c r="J14" s="53">
        <v>605.82000000000005</v>
      </c>
      <c r="K14" s="8">
        <f t="shared" si="0"/>
        <v>0.17999999999994998</v>
      </c>
      <c r="L14" s="7" t="s">
        <v>2027</v>
      </c>
    </row>
    <row r="15" spans="1:12" x14ac:dyDescent="0.25">
      <c r="A15" s="3" t="s">
        <v>2058</v>
      </c>
      <c r="B15" s="18">
        <v>2018</v>
      </c>
      <c r="C15" s="3" t="s">
        <v>2059</v>
      </c>
      <c r="D15" s="3" t="s">
        <v>529</v>
      </c>
      <c r="E15" s="3" t="s">
        <v>530</v>
      </c>
      <c r="F15" s="3"/>
      <c r="G15" s="5">
        <v>43441.041666666802</v>
      </c>
      <c r="H15" s="5">
        <v>43465.041666666802</v>
      </c>
      <c r="I15" s="6">
        <v>3650</v>
      </c>
      <c r="J15" s="53">
        <v>3650</v>
      </c>
      <c r="K15" s="53">
        <f t="shared" si="0"/>
        <v>0</v>
      </c>
      <c r="L15" s="7" t="s">
        <v>2027</v>
      </c>
    </row>
    <row r="16" spans="1:12" x14ac:dyDescent="0.25">
      <c r="A16" s="3" t="s">
        <v>2060</v>
      </c>
      <c r="B16" s="18">
        <v>2018</v>
      </c>
      <c r="C16" s="3" t="s">
        <v>2061</v>
      </c>
      <c r="D16" s="3" t="s">
        <v>2044</v>
      </c>
      <c r="E16" s="3" t="s">
        <v>2045</v>
      </c>
      <c r="F16" s="3"/>
      <c r="G16" s="5">
        <v>43374.083333333401</v>
      </c>
      <c r="H16" s="5">
        <v>43465.041666666802</v>
      </c>
      <c r="I16" s="6">
        <v>1500</v>
      </c>
      <c r="J16" s="53">
        <v>0</v>
      </c>
      <c r="K16" s="53">
        <f t="shared" si="0"/>
        <v>1500</v>
      </c>
      <c r="L16" s="7" t="s">
        <v>2027</v>
      </c>
    </row>
    <row r="17" spans="1:12" x14ac:dyDescent="0.25">
      <c r="A17" s="3" t="s">
        <v>2062</v>
      </c>
      <c r="B17" s="18">
        <v>2018</v>
      </c>
      <c r="C17" s="3" t="s">
        <v>43</v>
      </c>
      <c r="D17" s="3" t="s">
        <v>44</v>
      </c>
      <c r="E17" s="3" t="s">
        <v>45</v>
      </c>
      <c r="F17" s="3"/>
      <c r="G17" s="5">
        <v>43439.041666666802</v>
      </c>
      <c r="H17" s="5">
        <v>43465.041666666802</v>
      </c>
      <c r="I17" s="6">
        <v>700</v>
      </c>
      <c r="J17" s="53">
        <v>0</v>
      </c>
      <c r="K17" s="53">
        <f t="shared" si="0"/>
        <v>700</v>
      </c>
      <c r="L17" s="7" t="s">
        <v>2027</v>
      </c>
    </row>
    <row r="18" spans="1:12" x14ac:dyDescent="0.25">
      <c r="A18" s="3" t="s">
        <v>2063</v>
      </c>
      <c r="B18" s="18">
        <v>2018</v>
      </c>
      <c r="C18" s="3" t="s">
        <v>2064</v>
      </c>
      <c r="D18" s="3" t="s">
        <v>39</v>
      </c>
      <c r="E18" s="3" t="s">
        <v>40</v>
      </c>
      <c r="F18" s="3" t="s">
        <v>41</v>
      </c>
      <c r="G18" s="5">
        <v>43439.041666666802</v>
      </c>
      <c r="H18" s="5">
        <v>43465.041666666802</v>
      </c>
      <c r="I18" s="6">
        <v>500</v>
      </c>
      <c r="J18" s="53">
        <v>499.77</v>
      </c>
      <c r="K18" s="53">
        <f t="shared" si="0"/>
        <v>0.23000000000001819</v>
      </c>
      <c r="L18" s="7" t="s">
        <v>2027</v>
      </c>
    </row>
    <row r="19" spans="1:12" x14ac:dyDescent="0.25">
      <c r="A19" s="3" t="s">
        <v>2065</v>
      </c>
      <c r="B19" s="18">
        <v>2018</v>
      </c>
      <c r="C19" s="3" t="s">
        <v>513</v>
      </c>
      <c r="D19" s="3" t="s">
        <v>452</v>
      </c>
      <c r="E19" s="3" t="s">
        <v>453</v>
      </c>
      <c r="F19" s="3" t="s">
        <v>454</v>
      </c>
      <c r="G19" s="5">
        <v>43403.041666666802</v>
      </c>
      <c r="H19" s="5">
        <v>43465.041666666802</v>
      </c>
      <c r="I19" s="6">
        <v>500</v>
      </c>
      <c r="J19" s="53">
        <v>499.31</v>
      </c>
      <c r="K19" s="53">
        <f t="shared" si="0"/>
        <v>0.68999999999999773</v>
      </c>
      <c r="L19" s="7" t="s">
        <v>2027</v>
      </c>
    </row>
    <row r="20" spans="1:12" x14ac:dyDescent="0.25">
      <c r="A20" s="3" t="s">
        <v>2066</v>
      </c>
      <c r="B20" s="18">
        <v>2018</v>
      </c>
      <c r="C20" s="3" t="s">
        <v>2067</v>
      </c>
      <c r="D20" s="3" t="s">
        <v>452</v>
      </c>
      <c r="E20" s="3" t="s">
        <v>453</v>
      </c>
      <c r="F20" s="3" t="s">
        <v>454</v>
      </c>
      <c r="G20" s="5">
        <v>43438.041666666802</v>
      </c>
      <c r="H20" s="5">
        <v>43465.041666666802</v>
      </c>
      <c r="I20" s="6">
        <v>200</v>
      </c>
      <c r="J20" s="53">
        <v>181.19</v>
      </c>
      <c r="K20" s="53">
        <f t="shared" si="0"/>
        <v>18.810000000000002</v>
      </c>
      <c r="L20" s="7" t="s">
        <v>2027</v>
      </c>
    </row>
    <row r="21" spans="1:12" x14ac:dyDescent="0.25">
      <c r="A21" s="3" t="s">
        <v>2068</v>
      </c>
      <c r="B21" s="18">
        <v>2018</v>
      </c>
      <c r="C21" s="3" t="s">
        <v>2069</v>
      </c>
      <c r="D21" s="3" t="s">
        <v>72</v>
      </c>
      <c r="E21" s="3" t="s">
        <v>73</v>
      </c>
      <c r="F21" s="3"/>
      <c r="G21" s="5">
        <v>43438.041666666802</v>
      </c>
      <c r="H21" s="5">
        <v>43465.041666666802</v>
      </c>
      <c r="I21" s="6">
        <v>308.88</v>
      </c>
      <c r="J21" s="53">
        <v>308.88</v>
      </c>
      <c r="K21" s="53">
        <f t="shared" si="0"/>
        <v>0</v>
      </c>
      <c r="L21" s="7" t="s">
        <v>2027</v>
      </c>
    </row>
    <row r="22" spans="1:12" x14ac:dyDescent="0.25">
      <c r="A22" s="3" t="s">
        <v>2070</v>
      </c>
      <c r="B22" s="18">
        <v>2018</v>
      </c>
      <c r="C22" s="3" t="s">
        <v>2071</v>
      </c>
      <c r="D22" s="3" t="s">
        <v>65</v>
      </c>
      <c r="E22" s="3" t="s">
        <v>66</v>
      </c>
      <c r="F22" s="3"/>
      <c r="G22" s="5">
        <v>43437.041666666802</v>
      </c>
      <c r="H22" s="5">
        <v>43465.041666666802</v>
      </c>
      <c r="I22" s="6">
        <v>185.72</v>
      </c>
      <c r="J22" s="53">
        <v>152.22999999999999</v>
      </c>
      <c r="K22" s="53">
        <f t="shared" si="0"/>
        <v>33.490000000000009</v>
      </c>
      <c r="L22" s="7" t="s">
        <v>2027</v>
      </c>
    </row>
    <row r="23" spans="1:12" x14ac:dyDescent="0.25">
      <c r="A23" s="3" t="s">
        <v>2072</v>
      </c>
      <c r="B23" s="18">
        <v>2018</v>
      </c>
      <c r="C23" s="3" t="s">
        <v>2073</v>
      </c>
      <c r="D23" s="3" t="s">
        <v>155</v>
      </c>
      <c r="E23" s="3" t="s">
        <v>156</v>
      </c>
      <c r="F23" s="3"/>
      <c r="G23" s="5">
        <v>43437.041666666802</v>
      </c>
      <c r="H23" s="5">
        <v>43830.041666666802</v>
      </c>
      <c r="I23" s="6">
        <v>2000</v>
      </c>
      <c r="J23" s="53">
        <v>62.4</v>
      </c>
      <c r="K23" s="53">
        <f t="shared" si="0"/>
        <v>1937.6</v>
      </c>
      <c r="L23" s="7" t="s">
        <v>2027</v>
      </c>
    </row>
    <row r="24" spans="1:12" x14ac:dyDescent="0.25">
      <c r="A24" s="3" t="s">
        <v>2074</v>
      </c>
      <c r="B24" s="18">
        <v>2018</v>
      </c>
      <c r="C24" s="3" t="s">
        <v>2075</v>
      </c>
      <c r="D24" s="3" t="s">
        <v>1103</v>
      </c>
      <c r="E24" s="3" t="s">
        <v>1104</v>
      </c>
      <c r="F24" s="3"/>
      <c r="G24" s="5">
        <v>43431.041666666802</v>
      </c>
      <c r="H24" s="5">
        <v>43465.041666666802</v>
      </c>
      <c r="I24" s="6">
        <v>558</v>
      </c>
      <c r="J24" s="53">
        <v>558</v>
      </c>
      <c r="K24" s="53">
        <f t="shared" si="0"/>
        <v>0</v>
      </c>
      <c r="L24" s="7" t="s">
        <v>2027</v>
      </c>
    </row>
    <row r="25" spans="1:12" x14ac:dyDescent="0.25">
      <c r="A25" s="3" t="s">
        <v>2076</v>
      </c>
      <c r="B25" s="18">
        <v>2018</v>
      </c>
      <c r="C25" s="3" t="s">
        <v>2077</v>
      </c>
      <c r="D25" s="3" t="s">
        <v>429</v>
      </c>
      <c r="E25" s="3" t="s">
        <v>430</v>
      </c>
      <c r="F25" s="3"/>
      <c r="G25" s="5">
        <v>43344.083333333401</v>
      </c>
      <c r="H25" s="5">
        <v>43465.041666666802</v>
      </c>
      <c r="I25" s="6">
        <v>3000</v>
      </c>
      <c r="J25" s="53">
        <v>90</v>
      </c>
      <c r="K25" s="53">
        <f t="shared" si="0"/>
        <v>2910</v>
      </c>
      <c r="L25" s="7" t="s">
        <v>2027</v>
      </c>
    </row>
    <row r="26" spans="1:12" x14ac:dyDescent="0.25">
      <c r="A26" s="3" t="s">
        <v>2078</v>
      </c>
      <c r="B26" s="18">
        <v>2018</v>
      </c>
      <c r="C26" s="3" t="s">
        <v>2079</v>
      </c>
      <c r="D26" s="3" t="s">
        <v>1986</v>
      </c>
      <c r="E26" s="3" t="s">
        <v>1987</v>
      </c>
      <c r="F26" s="3"/>
      <c r="G26" s="5">
        <v>43282.083333333401</v>
      </c>
      <c r="H26" s="5">
        <v>43343.083333333401</v>
      </c>
      <c r="I26" s="6">
        <v>14889.16</v>
      </c>
      <c r="J26" s="53">
        <v>14889.1</v>
      </c>
      <c r="K26" s="8">
        <f t="shared" si="0"/>
        <v>5.9999999999490683E-2</v>
      </c>
      <c r="L26" s="7" t="s">
        <v>2027</v>
      </c>
    </row>
    <row r="27" spans="1:12" x14ac:dyDescent="0.25">
      <c r="A27" s="3" t="s">
        <v>2080</v>
      </c>
      <c r="B27" s="18">
        <v>2018</v>
      </c>
      <c r="C27" s="3" t="s">
        <v>2081</v>
      </c>
      <c r="D27" s="3" t="s">
        <v>52</v>
      </c>
      <c r="E27" s="3" t="s">
        <v>53</v>
      </c>
      <c r="F27" s="3"/>
      <c r="G27" s="5">
        <v>43420.041666666802</v>
      </c>
      <c r="H27" s="5">
        <v>43830.041666666802</v>
      </c>
      <c r="I27" s="6">
        <v>2000</v>
      </c>
      <c r="J27" s="53">
        <v>974.35</v>
      </c>
      <c r="K27" s="53">
        <f t="shared" si="0"/>
        <v>1025.6500000000001</v>
      </c>
      <c r="L27" s="7" t="s">
        <v>2027</v>
      </c>
    </row>
    <row r="28" spans="1:12" x14ac:dyDescent="0.25">
      <c r="A28" s="3" t="s">
        <v>2082</v>
      </c>
      <c r="B28" s="18">
        <v>2018</v>
      </c>
      <c r="C28" s="3" t="s">
        <v>2083</v>
      </c>
      <c r="D28" s="3" t="s">
        <v>72</v>
      </c>
      <c r="E28" s="3" t="s">
        <v>73</v>
      </c>
      <c r="F28" s="3"/>
      <c r="G28" s="5">
        <v>43420.041666666802</v>
      </c>
      <c r="H28" s="5">
        <v>43830.041666666802</v>
      </c>
      <c r="I28" s="6">
        <v>10000</v>
      </c>
      <c r="J28" s="53">
        <v>4079.61</v>
      </c>
      <c r="K28" s="8">
        <f t="shared" si="0"/>
        <v>5920.3899999999994</v>
      </c>
      <c r="L28" s="7" t="s">
        <v>2027</v>
      </c>
    </row>
    <row r="29" spans="1:12" x14ac:dyDescent="0.25">
      <c r="A29" s="3" t="s">
        <v>2084</v>
      </c>
      <c r="B29" s="18">
        <v>2018</v>
      </c>
      <c r="C29" s="3" t="s">
        <v>2083</v>
      </c>
      <c r="D29" s="3" t="s">
        <v>32</v>
      </c>
      <c r="E29" s="3" t="s">
        <v>33</v>
      </c>
      <c r="F29" s="3"/>
      <c r="G29" s="5">
        <v>43420.041666666802</v>
      </c>
      <c r="H29" s="5">
        <v>43830.041666666802</v>
      </c>
      <c r="I29" s="6">
        <v>5000</v>
      </c>
      <c r="J29" s="53">
        <v>1252.51</v>
      </c>
      <c r="K29" s="53">
        <f t="shared" si="0"/>
        <v>3747.49</v>
      </c>
      <c r="L29" s="7" t="s">
        <v>2027</v>
      </c>
    </row>
    <row r="30" spans="1:12" x14ac:dyDescent="0.25">
      <c r="A30" s="3" t="s">
        <v>2085</v>
      </c>
      <c r="B30" s="18">
        <v>2018</v>
      </c>
      <c r="C30" s="3" t="s">
        <v>2086</v>
      </c>
      <c r="D30" s="3" t="s">
        <v>97</v>
      </c>
      <c r="E30" s="3" t="s">
        <v>98</v>
      </c>
      <c r="F30" s="3"/>
      <c r="G30" s="5">
        <v>43420.041666666802</v>
      </c>
      <c r="H30" s="5">
        <v>43465.041666666802</v>
      </c>
      <c r="I30" s="6">
        <v>388</v>
      </c>
      <c r="J30" s="53">
        <v>388</v>
      </c>
      <c r="K30" s="53">
        <f t="shared" si="0"/>
        <v>0</v>
      </c>
      <c r="L30" s="7" t="s">
        <v>2027</v>
      </c>
    </row>
    <row r="31" spans="1:12" x14ac:dyDescent="0.25">
      <c r="A31" s="3" t="s">
        <v>2087</v>
      </c>
      <c r="B31" s="18">
        <v>2018</v>
      </c>
      <c r="C31" s="3" t="s">
        <v>2088</v>
      </c>
      <c r="D31" s="3" t="s">
        <v>734</v>
      </c>
      <c r="E31" s="3" t="s">
        <v>735</v>
      </c>
      <c r="F31" s="3"/>
      <c r="G31" s="5">
        <v>43418.041666666802</v>
      </c>
      <c r="H31" s="5">
        <v>43465.041666666802</v>
      </c>
      <c r="I31" s="6">
        <v>3000</v>
      </c>
      <c r="J31" s="53">
        <v>0</v>
      </c>
      <c r="K31" s="53">
        <f t="shared" si="0"/>
        <v>3000</v>
      </c>
      <c r="L31" s="7" t="s">
        <v>2027</v>
      </c>
    </row>
    <row r="32" spans="1:12" x14ac:dyDescent="0.25">
      <c r="A32" s="3" t="s">
        <v>2087</v>
      </c>
      <c r="B32" s="18">
        <v>2018</v>
      </c>
      <c r="C32" s="3" t="s">
        <v>2088</v>
      </c>
      <c r="D32" s="3" t="s">
        <v>734</v>
      </c>
      <c r="E32" s="3" t="s">
        <v>735</v>
      </c>
      <c r="F32" s="3"/>
      <c r="G32" s="5">
        <v>43418.041666666802</v>
      </c>
      <c r="H32" s="5">
        <v>43465.041666666802</v>
      </c>
      <c r="I32" s="6">
        <v>3000</v>
      </c>
      <c r="J32" s="53">
        <v>2135.5500000000002</v>
      </c>
      <c r="K32" s="53">
        <f t="shared" si="0"/>
        <v>864.44999999999982</v>
      </c>
      <c r="L32" s="7" t="s">
        <v>2027</v>
      </c>
    </row>
    <row r="33" spans="1:12" x14ac:dyDescent="0.25">
      <c r="A33" s="3" t="s">
        <v>2089</v>
      </c>
      <c r="B33" s="18">
        <v>2018</v>
      </c>
      <c r="C33" s="3" t="s">
        <v>2090</v>
      </c>
      <c r="D33" s="3" t="s">
        <v>429</v>
      </c>
      <c r="E33" s="3" t="s">
        <v>430</v>
      </c>
      <c r="F33" s="3"/>
      <c r="G33" s="5">
        <v>43418.041666666802</v>
      </c>
      <c r="H33" s="5">
        <v>43465.041666666802</v>
      </c>
      <c r="I33" s="6">
        <v>749</v>
      </c>
      <c r="J33" s="53">
        <v>749</v>
      </c>
      <c r="K33" s="53">
        <f t="shared" si="0"/>
        <v>0</v>
      </c>
      <c r="L33" s="7" t="s">
        <v>2027</v>
      </c>
    </row>
    <row r="34" spans="1:12" x14ac:dyDescent="0.25">
      <c r="A34" s="3" t="s">
        <v>2091</v>
      </c>
      <c r="B34" s="18">
        <v>2018</v>
      </c>
      <c r="C34" s="3" t="s">
        <v>2092</v>
      </c>
      <c r="D34" s="3" t="s">
        <v>421</v>
      </c>
      <c r="E34" s="3" t="s">
        <v>422</v>
      </c>
      <c r="F34" s="3"/>
      <c r="G34" s="5">
        <v>43416.041666666802</v>
      </c>
      <c r="H34" s="5">
        <v>43465.041666666802</v>
      </c>
      <c r="I34" s="6">
        <v>502</v>
      </c>
      <c r="J34" s="53">
        <v>502</v>
      </c>
      <c r="K34" s="53">
        <f t="shared" si="0"/>
        <v>0</v>
      </c>
      <c r="L34" s="7" t="s">
        <v>2027</v>
      </c>
    </row>
    <row r="35" spans="1:12" x14ac:dyDescent="0.25">
      <c r="A35" s="3" t="s">
        <v>2093</v>
      </c>
      <c r="B35" s="18">
        <v>2018</v>
      </c>
      <c r="C35" s="3" t="s">
        <v>2094</v>
      </c>
      <c r="D35" s="3" t="s">
        <v>1175</v>
      </c>
      <c r="E35" s="3" t="s">
        <v>2095</v>
      </c>
      <c r="F35" s="3"/>
      <c r="G35" s="5">
        <v>43405.041666666802</v>
      </c>
      <c r="H35" s="5">
        <v>43465.041666666802</v>
      </c>
      <c r="I35" s="6">
        <v>1900</v>
      </c>
      <c r="J35" s="53">
        <v>0</v>
      </c>
      <c r="K35" s="53">
        <f t="shared" si="0"/>
        <v>1900</v>
      </c>
      <c r="L35" s="7" t="s">
        <v>2027</v>
      </c>
    </row>
    <row r="36" spans="1:12" x14ac:dyDescent="0.25">
      <c r="A36" s="3" t="s">
        <v>2096</v>
      </c>
      <c r="B36" s="18">
        <v>2018</v>
      </c>
      <c r="C36" s="3" t="s">
        <v>2097</v>
      </c>
      <c r="D36" s="3" t="s">
        <v>72</v>
      </c>
      <c r="E36" s="3" t="s">
        <v>73</v>
      </c>
      <c r="F36" s="3"/>
      <c r="G36" s="5">
        <v>43411.041666666802</v>
      </c>
      <c r="H36" s="5">
        <v>43465.041666666802</v>
      </c>
      <c r="I36" s="6">
        <v>280</v>
      </c>
      <c r="J36" s="53">
        <v>280</v>
      </c>
      <c r="K36" s="53">
        <f t="shared" si="0"/>
        <v>0</v>
      </c>
      <c r="L36" s="7" t="s">
        <v>2027</v>
      </c>
    </row>
    <row r="37" spans="1:12" x14ac:dyDescent="0.25">
      <c r="A37" s="3" t="s">
        <v>2098</v>
      </c>
      <c r="B37" s="18">
        <v>2018</v>
      </c>
      <c r="C37" s="3" t="s">
        <v>2099</v>
      </c>
      <c r="D37" s="3" t="s">
        <v>72</v>
      </c>
      <c r="E37" s="3" t="s">
        <v>73</v>
      </c>
      <c r="F37" s="3"/>
      <c r="G37" s="5">
        <v>43411.041666666802</v>
      </c>
      <c r="H37" s="5">
        <v>43465.041666666802</v>
      </c>
      <c r="I37" s="6">
        <v>932</v>
      </c>
      <c r="J37" s="53">
        <v>932</v>
      </c>
      <c r="K37" s="53">
        <f t="shared" si="0"/>
        <v>0</v>
      </c>
      <c r="L37" s="7" t="s">
        <v>2027</v>
      </c>
    </row>
    <row r="38" spans="1:12" x14ac:dyDescent="0.25">
      <c r="A38" s="3" t="s">
        <v>2100</v>
      </c>
      <c r="B38" s="18">
        <v>2018</v>
      </c>
      <c r="C38" s="3" t="s">
        <v>2101</v>
      </c>
      <c r="D38" s="3" t="s">
        <v>72</v>
      </c>
      <c r="E38" s="3" t="s">
        <v>73</v>
      </c>
      <c r="F38" s="3"/>
      <c r="G38" s="5">
        <v>43404.041666666802</v>
      </c>
      <c r="H38" s="5">
        <v>43830.041666666802</v>
      </c>
      <c r="I38" s="6">
        <v>1000</v>
      </c>
      <c r="J38" s="53">
        <v>598.67999999999995</v>
      </c>
      <c r="K38" s="53">
        <f t="shared" si="0"/>
        <v>401.32000000000005</v>
      </c>
      <c r="L38" s="7" t="s">
        <v>2027</v>
      </c>
    </row>
    <row r="39" spans="1:12" x14ac:dyDescent="0.25">
      <c r="A39" s="3" t="s">
        <v>2102</v>
      </c>
      <c r="B39" s="18">
        <v>2018</v>
      </c>
      <c r="C39" s="3" t="s">
        <v>2103</v>
      </c>
      <c r="D39" s="3" t="s">
        <v>2104</v>
      </c>
      <c r="E39" s="3" t="s">
        <v>2105</v>
      </c>
      <c r="F39" s="3"/>
      <c r="G39" s="5">
        <v>43101.041666666802</v>
      </c>
      <c r="H39" s="5">
        <v>43465.041666666802</v>
      </c>
      <c r="I39" s="6">
        <v>510</v>
      </c>
      <c r="J39" s="53">
        <v>510</v>
      </c>
      <c r="K39" s="53">
        <f t="shared" si="0"/>
        <v>0</v>
      </c>
      <c r="L39" s="7" t="s">
        <v>2027</v>
      </c>
    </row>
    <row r="40" spans="1:12" x14ac:dyDescent="0.25">
      <c r="A40" s="3" t="s">
        <v>2106</v>
      </c>
      <c r="B40" s="18">
        <v>2018</v>
      </c>
      <c r="C40" s="3" t="s">
        <v>2107</v>
      </c>
      <c r="D40" s="3" t="s">
        <v>72</v>
      </c>
      <c r="E40" s="3" t="s">
        <v>73</v>
      </c>
      <c r="F40" s="3"/>
      <c r="G40" s="5">
        <v>43402.041666666802</v>
      </c>
      <c r="H40" s="5">
        <v>43465.041666666802</v>
      </c>
      <c r="I40" s="6">
        <v>125.41</v>
      </c>
      <c r="J40" s="53">
        <v>0</v>
      </c>
      <c r="K40" s="53">
        <f t="shared" si="0"/>
        <v>125.41</v>
      </c>
      <c r="L40" s="7" t="s">
        <v>2027</v>
      </c>
    </row>
    <row r="41" spans="1:12" x14ac:dyDescent="0.25">
      <c r="A41" s="3" t="s">
        <v>2108</v>
      </c>
      <c r="B41" s="18">
        <v>2018</v>
      </c>
      <c r="C41" s="3" t="s">
        <v>2109</v>
      </c>
      <c r="D41" s="3" t="s">
        <v>32</v>
      </c>
      <c r="E41" s="3" t="s">
        <v>33</v>
      </c>
      <c r="F41" s="3"/>
      <c r="G41" s="5">
        <v>43402.041666666802</v>
      </c>
      <c r="H41" s="5">
        <v>43465.041666666802</v>
      </c>
      <c r="I41" s="6">
        <v>1139.3399999999999</v>
      </c>
      <c r="J41" s="53">
        <v>1139.3399999999999</v>
      </c>
      <c r="K41" s="53">
        <f t="shared" si="0"/>
        <v>0</v>
      </c>
      <c r="L41" s="7" t="s">
        <v>720</v>
      </c>
    </row>
    <row r="42" spans="1:12" x14ac:dyDescent="0.25">
      <c r="A42" s="3" t="s">
        <v>2110</v>
      </c>
      <c r="B42" s="18">
        <v>2018</v>
      </c>
      <c r="C42" s="3" t="s">
        <v>2111</v>
      </c>
      <c r="D42" s="3" t="s">
        <v>93</v>
      </c>
      <c r="E42" s="3" t="s">
        <v>94</v>
      </c>
      <c r="F42" s="3"/>
      <c r="G42" s="5">
        <v>43399.083333333401</v>
      </c>
      <c r="H42" s="5">
        <v>43465.041666666802</v>
      </c>
      <c r="I42" s="6">
        <v>630</v>
      </c>
      <c r="J42" s="53">
        <v>630</v>
      </c>
      <c r="K42" s="53">
        <f t="shared" si="0"/>
        <v>0</v>
      </c>
      <c r="L42" s="7" t="s">
        <v>2027</v>
      </c>
    </row>
    <row r="43" spans="1:12" x14ac:dyDescent="0.25">
      <c r="A43" s="3" t="s">
        <v>2112</v>
      </c>
      <c r="B43" s="18">
        <v>2018</v>
      </c>
      <c r="C43" s="3" t="s">
        <v>2113</v>
      </c>
      <c r="D43" s="3" t="s">
        <v>44</v>
      </c>
      <c r="E43" s="3" t="s">
        <v>45</v>
      </c>
      <c r="F43" s="3"/>
      <c r="G43" s="5">
        <v>43377.083333333401</v>
      </c>
      <c r="H43" s="5">
        <v>43404.041666666802</v>
      </c>
      <c r="I43" s="6">
        <v>400</v>
      </c>
      <c r="J43" s="53">
        <v>400</v>
      </c>
      <c r="K43" s="53">
        <f t="shared" si="0"/>
        <v>0</v>
      </c>
      <c r="L43" s="7" t="s">
        <v>2027</v>
      </c>
    </row>
    <row r="44" spans="1:12" x14ac:dyDescent="0.25">
      <c r="A44" s="3" t="s">
        <v>128</v>
      </c>
      <c r="B44" s="18">
        <v>2018</v>
      </c>
      <c r="C44" s="3" t="s">
        <v>2114</v>
      </c>
      <c r="D44" s="3" t="s">
        <v>97</v>
      </c>
      <c r="E44" s="3" t="s">
        <v>98</v>
      </c>
      <c r="F44" s="3"/>
      <c r="G44" s="5">
        <v>43389.083333333401</v>
      </c>
      <c r="H44" s="5">
        <v>43465.041666666802</v>
      </c>
      <c r="I44" s="6">
        <v>188</v>
      </c>
      <c r="J44" s="53">
        <v>188</v>
      </c>
      <c r="K44" s="53">
        <f t="shared" si="0"/>
        <v>0</v>
      </c>
      <c r="L44" s="7" t="s">
        <v>2027</v>
      </c>
    </row>
    <row r="45" spans="1:12" x14ac:dyDescent="0.25">
      <c r="A45" s="3" t="s">
        <v>2115</v>
      </c>
      <c r="B45" s="18">
        <v>2018</v>
      </c>
      <c r="C45" s="3" t="s">
        <v>2116</v>
      </c>
      <c r="D45" s="3" t="s">
        <v>492</v>
      </c>
      <c r="E45" s="3" t="s">
        <v>493</v>
      </c>
      <c r="F45" s="3" t="s">
        <v>494</v>
      </c>
      <c r="G45" s="5">
        <v>43101.041666666802</v>
      </c>
      <c r="H45" s="5">
        <v>43622.083333333401</v>
      </c>
      <c r="I45" s="6">
        <v>3000</v>
      </c>
      <c r="J45" s="53">
        <f>125+744</f>
        <v>869</v>
      </c>
      <c r="K45" s="53">
        <f t="shared" si="0"/>
        <v>2131</v>
      </c>
      <c r="L45" s="7" t="s">
        <v>2027</v>
      </c>
    </row>
    <row r="46" spans="1:12" x14ac:dyDescent="0.25">
      <c r="A46" s="3" t="s">
        <v>2117</v>
      </c>
      <c r="B46" s="18">
        <v>2018</v>
      </c>
      <c r="C46" s="3" t="s">
        <v>2118</v>
      </c>
      <c r="D46" s="3" t="s">
        <v>72</v>
      </c>
      <c r="E46" s="3" t="s">
        <v>73</v>
      </c>
      <c r="F46" s="3"/>
      <c r="G46" s="5">
        <v>43384.083333333401</v>
      </c>
      <c r="H46" s="5">
        <v>43434.041666666802</v>
      </c>
      <c r="I46" s="6">
        <v>307</v>
      </c>
      <c r="J46" s="53">
        <v>306.88</v>
      </c>
      <c r="K46" s="53">
        <f t="shared" si="0"/>
        <v>0.12000000000000455</v>
      </c>
      <c r="L46" s="7" t="s">
        <v>2027</v>
      </c>
    </row>
    <row r="47" spans="1:12" x14ac:dyDescent="0.25">
      <c r="A47" s="3" t="s">
        <v>2119</v>
      </c>
      <c r="B47" s="18">
        <v>2018</v>
      </c>
      <c r="C47" s="3" t="s">
        <v>2120</v>
      </c>
      <c r="D47" s="3" t="s">
        <v>72</v>
      </c>
      <c r="E47" s="3" t="s">
        <v>73</v>
      </c>
      <c r="F47" s="3"/>
      <c r="G47" s="5">
        <v>43384.083333333401</v>
      </c>
      <c r="H47" s="5">
        <v>43434.041666666802</v>
      </c>
      <c r="I47" s="6">
        <v>1159</v>
      </c>
      <c r="J47" s="53">
        <v>1159</v>
      </c>
      <c r="K47" s="53">
        <f t="shared" si="0"/>
        <v>0</v>
      </c>
      <c r="L47" s="7" t="s">
        <v>720</v>
      </c>
    </row>
    <row r="48" spans="1:12" x14ac:dyDescent="0.25">
      <c r="A48" s="3" t="s">
        <v>2121</v>
      </c>
      <c r="B48" s="18">
        <v>2018</v>
      </c>
      <c r="C48" s="3" t="s">
        <v>2122</v>
      </c>
      <c r="D48" s="3" t="s">
        <v>429</v>
      </c>
      <c r="E48" s="3" t="s">
        <v>430</v>
      </c>
      <c r="F48" s="3"/>
      <c r="G48" s="5">
        <v>43374.083333333401</v>
      </c>
      <c r="H48" s="5">
        <v>43465.041666666802</v>
      </c>
      <c r="I48" s="6">
        <v>5190</v>
      </c>
      <c r="J48" s="53">
        <v>5190</v>
      </c>
      <c r="K48" s="53">
        <f t="shared" si="0"/>
        <v>0</v>
      </c>
      <c r="L48" s="7" t="s">
        <v>2027</v>
      </c>
    </row>
    <row r="49" spans="1:12" x14ac:dyDescent="0.25">
      <c r="A49" s="3" t="s">
        <v>2123</v>
      </c>
      <c r="B49" s="18">
        <v>2018</v>
      </c>
      <c r="C49" s="3" t="s">
        <v>2124</v>
      </c>
      <c r="D49" s="3" t="s">
        <v>461</v>
      </c>
      <c r="E49" s="3" t="s">
        <v>462</v>
      </c>
      <c r="F49" s="3"/>
      <c r="G49" s="5">
        <v>43382.083333333401</v>
      </c>
      <c r="H49" s="5">
        <v>43404.041666666802</v>
      </c>
      <c r="I49" s="6">
        <v>1475</v>
      </c>
      <c r="J49" s="53">
        <v>1475</v>
      </c>
      <c r="K49" s="53">
        <f t="shared" si="0"/>
        <v>0</v>
      </c>
      <c r="L49" s="7" t="s">
        <v>720</v>
      </c>
    </row>
    <row r="50" spans="1:12" x14ac:dyDescent="0.25">
      <c r="A50" s="3" t="s">
        <v>2125</v>
      </c>
      <c r="B50" s="18">
        <v>2018</v>
      </c>
      <c r="C50" s="3" t="s">
        <v>2126</v>
      </c>
      <c r="D50" s="3" t="s">
        <v>683</v>
      </c>
      <c r="E50" s="3" t="s">
        <v>684</v>
      </c>
      <c r="F50" s="3"/>
      <c r="G50" s="5">
        <v>43276.083333333401</v>
      </c>
      <c r="H50" s="5">
        <v>43646.083333333401</v>
      </c>
      <c r="I50" s="6">
        <v>3950</v>
      </c>
      <c r="J50" s="53">
        <v>1975</v>
      </c>
      <c r="K50" s="53">
        <f t="shared" si="0"/>
        <v>1975</v>
      </c>
      <c r="L50" s="7" t="s">
        <v>2027</v>
      </c>
    </row>
    <row r="51" spans="1:12" x14ac:dyDescent="0.25">
      <c r="A51" s="3" t="s">
        <v>2127</v>
      </c>
      <c r="B51" s="18">
        <v>2018</v>
      </c>
      <c r="C51" s="3" t="s">
        <v>2128</v>
      </c>
      <c r="D51" s="3" t="s">
        <v>72</v>
      </c>
      <c r="E51" s="3" t="s">
        <v>73</v>
      </c>
      <c r="F51" s="3"/>
      <c r="G51" s="5">
        <v>43377.083333333401</v>
      </c>
      <c r="H51" s="5">
        <v>43465.041666666802</v>
      </c>
      <c r="I51" s="6">
        <v>114</v>
      </c>
      <c r="J51" s="53">
        <v>114</v>
      </c>
      <c r="K51" s="53">
        <f t="shared" si="0"/>
        <v>0</v>
      </c>
      <c r="L51" s="7" t="s">
        <v>2027</v>
      </c>
    </row>
    <row r="52" spans="1:12" x14ac:dyDescent="0.25">
      <c r="A52" s="3" t="s">
        <v>2129</v>
      </c>
      <c r="B52" s="18">
        <v>2018</v>
      </c>
      <c r="C52" s="3" t="s">
        <v>2130</v>
      </c>
      <c r="D52" s="3" t="s">
        <v>529</v>
      </c>
      <c r="E52" s="3" t="s">
        <v>530</v>
      </c>
      <c r="F52" s="3"/>
      <c r="G52" s="5">
        <v>43377.083333333401</v>
      </c>
      <c r="H52" s="5">
        <v>43830.041666666802</v>
      </c>
      <c r="I52" s="6">
        <v>1000</v>
      </c>
      <c r="J52" s="53">
        <v>525</v>
      </c>
      <c r="K52" s="53">
        <f t="shared" si="0"/>
        <v>475</v>
      </c>
      <c r="L52" s="7" t="s">
        <v>2027</v>
      </c>
    </row>
    <row r="53" spans="1:12" x14ac:dyDescent="0.25">
      <c r="A53" s="3" t="s">
        <v>2131</v>
      </c>
      <c r="B53" s="18">
        <v>2018</v>
      </c>
      <c r="C53" s="3" t="s">
        <v>2132</v>
      </c>
      <c r="D53" s="3" t="s">
        <v>1730</v>
      </c>
      <c r="E53" s="3" t="s">
        <v>1731</v>
      </c>
      <c r="F53" s="3"/>
      <c r="G53" s="5">
        <v>43344.083333333401</v>
      </c>
      <c r="H53" s="5">
        <v>43465.041666666802</v>
      </c>
      <c r="I53" s="6">
        <v>520</v>
      </c>
      <c r="J53" s="53">
        <v>520</v>
      </c>
      <c r="K53" s="53">
        <f t="shared" si="0"/>
        <v>0</v>
      </c>
      <c r="L53" s="7" t="s">
        <v>2027</v>
      </c>
    </row>
    <row r="54" spans="1:12" x14ac:dyDescent="0.25">
      <c r="A54" s="3" t="s">
        <v>2133</v>
      </c>
      <c r="B54" s="18">
        <v>2018</v>
      </c>
      <c r="C54" s="3" t="s">
        <v>196</v>
      </c>
      <c r="D54" s="3" t="s">
        <v>434</v>
      </c>
      <c r="E54" s="3" t="s">
        <v>435</v>
      </c>
      <c r="F54" s="3"/>
      <c r="G54" s="5">
        <v>43374.083333333401</v>
      </c>
      <c r="H54" s="5">
        <v>43622.083333333401</v>
      </c>
      <c r="I54" s="6">
        <v>1000</v>
      </c>
      <c r="J54" s="53">
        <v>166.03</v>
      </c>
      <c r="K54" s="53">
        <f t="shared" si="0"/>
        <v>833.97</v>
      </c>
      <c r="L54" s="7" t="s">
        <v>2027</v>
      </c>
    </row>
    <row r="55" spans="1:12" x14ac:dyDescent="0.25">
      <c r="A55" s="3" t="s">
        <v>2096</v>
      </c>
      <c r="B55" s="18">
        <v>2018</v>
      </c>
      <c r="C55" s="3" t="s">
        <v>2134</v>
      </c>
      <c r="D55" s="3" t="s">
        <v>103</v>
      </c>
      <c r="E55" s="3" t="s">
        <v>104</v>
      </c>
      <c r="F55" s="3"/>
      <c r="G55" s="5">
        <v>43376.083333333401</v>
      </c>
      <c r="H55" s="5">
        <v>43404.041666666802</v>
      </c>
      <c r="I55" s="6">
        <v>81.96</v>
      </c>
      <c r="J55" s="53">
        <v>81.96</v>
      </c>
      <c r="K55" s="53">
        <f t="shared" si="0"/>
        <v>0</v>
      </c>
      <c r="L55" s="7" t="s">
        <v>2027</v>
      </c>
    </row>
    <row r="56" spans="1:12" x14ac:dyDescent="0.25">
      <c r="A56" s="3" t="s">
        <v>2135</v>
      </c>
      <c r="B56" s="18">
        <v>2018</v>
      </c>
      <c r="C56" s="3" t="s">
        <v>102</v>
      </c>
      <c r="D56" s="3" t="s">
        <v>103</v>
      </c>
      <c r="E56" s="3" t="s">
        <v>104</v>
      </c>
      <c r="F56" s="3"/>
      <c r="G56" s="5">
        <v>43371.083333333401</v>
      </c>
      <c r="H56" s="5">
        <v>43404.041666666802</v>
      </c>
      <c r="I56" s="6">
        <v>344</v>
      </c>
      <c r="J56" s="53">
        <v>343.92</v>
      </c>
      <c r="K56" s="53">
        <f t="shared" si="0"/>
        <v>7.9999999999984084E-2</v>
      </c>
      <c r="L56" s="7" t="s">
        <v>2027</v>
      </c>
    </row>
    <row r="57" spans="1:12" x14ac:dyDescent="0.25">
      <c r="A57" s="3" t="s">
        <v>2136</v>
      </c>
      <c r="B57" s="18">
        <v>2018</v>
      </c>
      <c r="C57" s="3" t="s">
        <v>43</v>
      </c>
      <c r="D57" s="3" t="s">
        <v>2137</v>
      </c>
      <c r="E57" s="3" t="s">
        <v>2138</v>
      </c>
      <c r="F57" s="3"/>
      <c r="G57" s="5">
        <v>43370.083333333401</v>
      </c>
      <c r="H57" s="5">
        <v>43404.041666666802</v>
      </c>
      <c r="I57" s="6">
        <v>300</v>
      </c>
      <c r="J57" s="53">
        <v>306.13</v>
      </c>
      <c r="K57" s="53">
        <f t="shared" si="0"/>
        <v>-6.1299999999999955</v>
      </c>
      <c r="L57" s="7" t="s">
        <v>720</v>
      </c>
    </row>
    <row r="58" spans="1:12" x14ac:dyDescent="0.25">
      <c r="A58" s="3" t="s">
        <v>2139</v>
      </c>
      <c r="B58" s="18">
        <v>2018</v>
      </c>
      <c r="C58" s="3" t="s">
        <v>2140</v>
      </c>
      <c r="D58" s="3" t="s">
        <v>448</v>
      </c>
      <c r="E58" s="3" t="s">
        <v>449</v>
      </c>
      <c r="F58" s="3"/>
      <c r="G58" s="5">
        <v>43101.041666666802</v>
      </c>
      <c r="H58" s="5">
        <v>43281.083333333401</v>
      </c>
      <c r="I58" s="6">
        <v>547</v>
      </c>
      <c r="J58" s="53">
        <v>547</v>
      </c>
      <c r="K58" s="53">
        <f t="shared" si="0"/>
        <v>0</v>
      </c>
      <c r="L58" s="7" t="s">
        <v>2027</v>
      </c>
    </row>
    <row r="59" spans="1:12" x14ac:dyDescent="0.25">
      <c r="A59" s="3" t="s">
        <v>2141</v>
      </c>
      <c r="B59" s="18">
        <v>2018</v>
      </c>
      <c r="C59" s="3" t="s">
        <v>2142</v>
      </c>
      <c r="D59" s="3" t="s">
        <v>72</v>
      </c>
      <c r="E59" s="3" t="s">
        <v>73</v>
      </c>
      <c r="F59" s="3"/>
      <c r="G59" s="5">
        <v>43364.083333333401</v>
      </c>
      <c r="H59" s="5">
        <v>43404.041666666802</v>
      </c>
      <c r="I59" s="6">
        <v>261.27999999999997</v>
      </c>
      <c r="J59" s="53">
        <v>261.27999999999997</v>
      </c>
      <c r="K59" s="53">
        <f t="shared" si="0"/>
        <v>0</v>
      </c>
      <c r="L59" s="7" t="s">
        <v>2027</v>
      </c>
    </row>
    <row r="60" spans="1:12" x14ac:dyDescent="0.25">
      <c r="A60" s="3" t="s">
        <v>2143</v>
      </c>
      <c r="B60" s="18">
        <v>2018</v>
      </c>
      <c r="C60" s="3" t="s">
        <v>2144</v>
      </c>
      <c r="D60" s="3" t="s">
        <v>452</v>
      </c>
      <c r="E60" s="3" t="s">
        <v>453</v>
      </c>
      <c r="F60" s="3" t="s">
        <v>454</v>
      </c>
      <c r="G60" s="5">
        <v>43361.083333333401</v>
      </c>
      <c r="H60" s="5">
        <v>43404.041666666802</v>
      </c>
      <c r="I60" s="6">
        <v>600</v>
      </c>
      <c r="J60" s="53">
        <v>600</v>
      </c>
      <c r="K60" s="53">
        <f t="shared" si="0"/>
        <v>0</v>
      </c>
      <c r="L60" s="7" t="s">
        <v>2027</v>
      </c>
    </row>
    <row r="61" spans="1:12" x14ac:dyDescent="0.25">
      <c r="A61" s="3" t="s">
        <v>2145</v>
      </c>
      <c r="B61" s="18">
        <v>2018</v>
      </c>
      <c r="C61" s="3" t="s">
        <v>2146</v>
      </c>
      <c r="D61" s="3" t="s">
        <v>2147</v>
      </c>
      <c r="E61" s="3" t="s">
        <v>2148</v>
      </c>
      <c r="F61" s="3"/>
      <c r="G61" s="5">
        <v>43101.041666666802</v>
      </c>
      <c r="H61" s="5">
        <v>43830.041666666802</v>
      </c>
      <c r="I61" s="6">
        <v>1000</v>
      </c>
      <c r="J61" s="53">
        <v>350</v>
      </c>
      <c r="K61" s="53">
        <f t="shared" si="0"/>
        <v>650</v>
      </c>
      <c r="L61" s="7" t="s">
        <v>2027</v>
      </c>
    </row>
    <row r="62" spans="1:12" x14ac:dyDescent="0.25">
      <c r="A62" s="3" t="s">
        <v>2149</v>
      </c>
      <c r="B62" s="18">
        <v>2018</v>
      </c>
      <c r="C62" s="3" t="s">
        <v>2150</v>
      </c>
      <c r="D62" s="3" t="s">
        <v>72</v>
      </c>
      <c r="E62" s="3" t="s">
        <v>73</v>
      </c>
      <c r="F62" s="3"/>
      <c r="G62" s="5">
        <v>43357.083333333401</v>
      </c>
      <c r="H62" s="5">
        <v>43404.041666666802</v>
      </c>
      <c r="I62" s="6">
        <v>1190</v>
      </c>
      <c r="J62" s="53">
        <f>1190+1190</f>
        <v>2380</v>
      </c>
      <c r="K62" s="53">
        <f t="shared" si="0"/>
        <v>-1190</v>
      </c>
      <c r="L62" s="7" t="s">
        <v>2027</v>
      </c>
    </row>
    <row r="63" spans="1:12" x14ac:dyDescent="0.25">
      <c r="A63" s="3" t="s">
        <v>2151</v>
      </c>
      <c r="B63" s="18">
        <v>2018</v>
      </c>
      <c r="C63" s="3" t="s">
        <v>2152</v>
      </c>
      <c r="D63" s="3" t="s">
        <v>191</v>
      </c>
      <c r="E63" s="3" t="s">
        <v>192</v>
      </c>
      <c r="F63" s="3"/>
      <c r="G63" s="5">
        <v>43357.083333333401</v>
      </c>
      <c r="H63" s="5">
        <v>43629.083333333401</v>
      </c>
      <c r="I63" s="6">
        <v>5000</v>
      </c>
      <c r="J63" s="53">
        <v>0</v>
      </c>
      <c r="K63" s="53">
        <f t="shared" si="0"/>
        <v>5000</v>
      </c>
      <c r="L63" s="7" t="s">
        <v>2027</v>
      </c>
    </row>
    <row r="64" spans="1:12" x14ac:dyDescent="0.25">
      <c r="A64" s="3" t="s">
        <v>2153</v>
      </c>
      <c r="B64" s="18">
        <v>2018</v>
      </c>
      <c r="C64" s="3" t="s">
        <v>2154</v>
      </c>
      <c r="D64" s="3" t="s">
        <v>97</v>
      </c>
      <c r="E64" s="3" t="s">
        <v>98</v>
      </c>
      <c r="F64" s="3"/>
      <c r="G64" s="5">
        <v>43355.083333333401</v>
      </c>
      <c r="H64" s="5">
        <v>43465.041666666802</v>
      </c>
      <c r="I64" s="6">
        <v>6602.7</v>
      </c>
      <c r="J64" s="53">
        <v>6602.7</v>
      </c>
      <c r="K64" s="53">
        <f t="shared" si="0"/>
        <v>0</v>
      </c>
      <c r="L64" s="7" t="s">
        <v>720</v>
      </c>
    </row>
    <row r="65" spans="1:12" x14ac:dyDescent="0.25">
      <c r="A65" s="3" t="s">
        <v>2155</v>
      </c>
      <c r="B65" s="18">
        <v>2018</v>
      </c>
      <c r="C65" s="3" t="s">
        <v>2156</v>
      </c>
      <c r="D65" s="3" t="s">
        <v>2157</v>
      </c>
      <c r="E65" s="3" t="s">
        <v>2158</v>
      </c>
      <c r="F65" s="3"/>
      <c r="G65" s="5">
        <v>43101.041666666802</v>
      </c>
      <c r="H65" s="5">
        <v>43465.041666666802</v>
      </c>
      <c r="I65" s="6">
        <v>2422.7199999999998</v>
      </c>
      <c r="J65" s="53">
        <v>2422.7199999999998</v>
      </c>
      <c r="K65" s="53">
        <f t="shared" si="0"/>
        <v>0</v>
      </c>
      <c r="L65" s="7" t="s">
        <v>2027</v>
      </c>
    </row>
    <row r="66" spans="1:12" x14ac:dyDescent="0.25">
      <c r="A66" s="3" t="s">
        <v>2159</v>
      </c>
      <c r="B66" s="18">
        <v>2018</v>
      </c>
      <c r="C66" s="3" t="s">
        <v>2160</v>
      </c>
      <c r="D66" s="3" t="s">
        <v>139</v>
      </c>
      <c r="E66" s="3" t="s">
        <v>140</v>
      </c>
      <c r="F66" s="3"/>
      <c r="G66" s="5">
        <v>43311.083333333401</v>
      </c>
      <c r="H66" s="5">
        <v>43646.083333333401</v>
      </c>
      <c r="I66" s="6">
        <v>22000</v>
      </c>
      <c r="J66" s="53">
        <f>6577.67+18113.4</f>
        <v>24691.07</v>
      </c>
      <c r="K66" s="53">
        <f t="shared" si="0"/>
        <v>-2691.0699999999997</v>
      </c>
      <c r="L66" s="7" t="s">
        <v>2027</v>
      </c>
    </row>
    <row r="67" spans="1:12" x14ac:dyDescent="0.25">
      <c r="A67" s="3" t="s">
        <v>2161</v>
      </c>
      <c r="B67" s="18">
        <v>2018</v>
      </c>
      <c r="C67" s="3" t="s">
        <v>2118</v>
      </c>
      <c r="D67" s="3" t="s">
        <v>72</v>
      </c>
      <c r="E67" s="3" t="s">
        <v>73</v>
      </c>
      <c r="F67" s="3"/>
      <c r="G67" s="5">
        <v>43346.083333333401</v>
      </c>
      <c r="H67" s="5">
        <v>43404.041666666802</v>
      </c>
      <c r="I67" s="6">
        <v>813.65</v>
      </c>
      <c r="J67" s="53">
        <v>813.65</v>
      </c>
      <c r="K67" s="53">
        <f t="shared" ref="K67:K130" si="1">+I67-J67</f>
        <v>0</v>
      </c>
      <c r="L67" s="7" t="s">
        <v>2027</v>
      </c>
    </row>
    <row r="68" spans="1:12" x14ac:dyDescent="0.25">
      <c r="A68" s="3" t="s">
        <v>2162</v>
      </c>
      <c r="B68" s="18">
        <v>2018</v>
      </c>
      <c r="C68" s="3" t="s">
        <v>2163</v>
      </c>
      <c r="D68" s="3" t="s">
        <v>238</v>
      </c>
      <c r="E68" s="3" t="s">
        <v>239</v>
      </c>
      <c r="F68" s="3"/>
      <c r="G68" s="5">
        <v>43342.083333333401</v>
      </c>
      <c r="H68" s="5">
        <v>43373.083333333401</v>
      </c>
      <c r="I68" s="6">
        <v>558</v>
      </c>
      <c r="J68" s="53">
        <v>558</v>
      </c>
      <c r="K68" s="53">
        <f t="shared" si="1"/>
        <v>0</v>
      </c>
      <c r="L68" s="7" t="s">
        <v>2027</v>
      </c>
    </row>
    <row r="69" spans="1:12" x14ac:dyDescent="0.25">
      <c r="A69" s="3" t="s">
        <v>2164</v>
      </c>
      <c r="B69" s="18">
        <v>2018</v>
      </c>
      <c r="C69" s="3" t="s">
        <v>513</v>
      </c>
      <c r="D69" s="3" t="s">
        <v>20</v>
      </c>
      <c r="E69" s="3" t="s">
        <v>21</v>
      </c>
      <c r="F69" s="3"/>
      <c r="G69" s="5">
        <v>43341.083333333401</v>
      </c>
      <c r="H69" s="5">
        <v>43830.041666666802</v>
      </c>
      <c r="I69" s="6">
        <v>2000</v>
      </c>
      <c r="J69" s="53">
        <v>119.55</v>
      </c>
      <c r="K69" s="53">
        <f t="shared" si="1"/>
        <v>1880.45</v>
      </c>
      <c r="L69" s="7" t="s">
        <v>2027</v>
      </c>
    </row>
    <row r="70" spans="1:12" x14ac:dyDescent="0.25">
      <c r="A70" s="3" t="s">
        <v>2165</v>
      </c>
      <c r="B70" s="18">
        <v>2018</v>
      </c>
      <c r="C70" s="3" t="s">
        <v>2166</v>
      </c>
      <c r="D70" s="3" t="s">
        <v>483</v>
      </c>
      <c r="E70" s="3" t="s">
        <v>484</v>
      </c>
      <c r="F70" s="3" t="s">
        <v>485</v>
      </c>
      <c r="G70" s="5">
        <v>43101.041666666802</v>
      </c>
      <c r="H70" s="5">
        <v>43465.041666666802</v>
      </c>
      <c r="I70" s="6">
        <v>894</v>
      </c>
      <c r="J70" s="53">
        <v>0</v>
      </c>
      <c r="K70" s="53">
        <f t="shared" si="1"/>
        <v>894</v>
      </c>
      <c r="L70" s="7" t="s">
        <v>2027</v>
      </c>
    </row>
    <row r="71" spans="1:12" x14ac:dyDescent="0.25">
      <c r="A71" s="3" t="s">
        <v>2167</v>
      </c>
      <c r="B71" s="18">
        <v>2018</v>
      </c>
      <c r="C71" s="3" t="s">
        <v>2168</v>
      </c>
      <c r="D71" s="3" t="s">
        <v>148</v>
      </c>
      <c r="E71" s="3" t="s">
        <v>149</v>
      </c>
      <c r="F71" s="3" t="s">
        <v>150</v>
      </c>
      <c r="G71" s="5">
        <v>43101.041666666802</v>
      </c>
      <c r="H71" s="5">
        <v>43465.041666666802</v>
      </c>
      <c r="I71" s="6">
        <v>2347</v>
      </c>
      <c r="J71" s="53">
        <v>2347</v>
      </c>
      <c r="K71" s="53">
        <f t="shared" si="1"/>
        <v>0</v>
      </c>
      <c r="L71" s="7" t="s">
        <v>2027</v>
      </c>
    </row>
    <row r="72" spans="1:12" x14ac:dyDescent="0.25">
      <c r="A72" s="3" t="s">
        <v>2169</v>
      </c>
      <c r="B72" s="18">
        <v>2018</v>
      </c>
      <c r="C72" s="3" t="s">
        <v>2170</v>
      </c>
      <c r="D72" s="3" t="s">
        <v>2171</v>
      </c>
      <c r="E72" s="3" t="s">
        <v>2172</v>
      </c>
      <c r="F72" s="3"/>
      <c r="G72" s="5">
        <v>43101.041666666802</v>
      </c>
      <c r="H72" s="5">
        <v>43465.041666666802</v>
      </c>
      <c r="I72" s="6">
        <v>180</v>
      </c>
      <c r="J72" s="53">
        <v>180</v>
      </c>
      <c r="K72" s="53">
        <f t="shared" si="1"/>
        <v>0</v>
      </c>
      <c r="L72" s="7" t="s">
        <v>2027</v>
      </c>
    </row>
    <row r="73" spans="1:12" x14ac:dyDescent="0.25">
      <c r="A73" s="3" t="s">
        <v>2173</v>
      </c>
      <c r="B73" s="18">
        <v>2018</v>
      </c>
      <c r="C73" s="3" t="s">
        <v>2174</v>
      </c>
      <c r="D73" s="3" t="s">
        <v>2175</v>
      </c>
      <c r="E73" s="3" t="s">
        <v>2176</v>
      </c>
      <c r="F73" s="3"/>
      <c r="G73" s="5">
        <v>43101.041666666802</v>
      </c>
      <c r="H73" s="5">
        <v>43465.041666666802</v>
      </c>
      <c r="I73" s="6">
        <v>1000</v>
      </c>
      <c r="J73" s="53">
        <v>100</v>
      </c>
      <c r="K73" s="53">
        <f t="shared" si="1"/>
        <v>900</v>
      </c>
      <c r="L73" s="7" t="s">
        <v>2027</v>
      </c>
    </row>
    <row r="74" spans="1:12" x14ac:dyDescent="0.25">
      <c r="A74" s="3" t="s">
        <v>2177</v>
      </c>
      <c r="B74" s="18">
        <v>2018</v>
      </c>
      <c r="C74" s="3" t="s">
        <v>2178</v>
      </c>
      <c r="D74" s="3" t="s">
        <v>1186</v>
      </c>
      <c r="E74" s="3" t="s">
        <v>2179</v>
      </c>
      <c r="F74" s="3"/>
      <c r="G74" s="5">
        <v>43101.041666666802</v>
      </c>
      <c r="H74" s="5">
        <v>43465.041666666802</v>
      </c>
      <c r="I74" s="6">
        <v>2000</v>
      </c>
      <c r="J74" s="53">
        <v>1100</v>
      </c>
      <c r="K74" s="53">
        <f t="shared" si="1"/>
        <v>900</v>
      </c>
      <c r="L74" s="7" t="s">
        <v>2027</v>
      </c>
    </row>
    <row r="75" spans="1:12" x14ac:dyDescent="0.25">
      <c r="A75" s="3" t="s">
        <v>2180</v>
      </c>
      <c r="B75" s="18">
        <v>2018</v>
      </c>
      <c r="C75" s="3" t="s">
        <v>2181</v>
      </c>
      <c r="D75" s="3" t="s">
        <v>185</v>
      </c>
      <c r="E75" s="3" t="s">
        <v>186</v>
      </c>
      <c r="F75" s="3"/>
      <c r="G75" s="5">
        <v>43101.041666666802</v>
      </c>
      <c r="H75" s="5">
        <v>43465.041666666802</v>
      </c>
      <c r="I75" s="6">
        <v>8500</v>
      </c>
      <c r="J75" s="53">
        <v>8500</v>
      </c>
      <c r="K75" s="53">
        <f t="shared" si="1"/>
        <v>0</v>
      </c>
      <c r="L75" s="7" t="s">
        <v>2027</v>
      </c>
    </row>
    <row r="76" spans="1:12" x14ac:dyDescent="0.25">
      <c r="A76" s="3" t="s">
        <v>2182</v>
      </c>
      <c r="B76" s="18">
        <v>2018</v>
      </c>
      <c r="C76" s="3" t="s">
        <v>2183</v>
      </c>
      <c r="D76" s="3" t="s">
        <v>535</v>
      </c>
      <c r="E76" s="3" t="s">
        <v>536</v>
      </c>
      <c r="F76" s="3"/>
      <c r="G76" s="5">
        <v>43306.083333333401</v>
      </c>
      <c r="H76" s="5">
        <v>43465.041666666802</v>
      </c>
      <c r="I76" s="6">
        <v>4950</v>
      </c>
      <c r="J76" s="53">
        <v>2640</v>
      </c>
      <c r="K76" s="53">
        <f t="shared" si="1"/>
        <v>2310</v>
      </c>
      <c r="L76" s="7" t="s">
        <v>2027</v>
      </c>
    </row>
    <row r="77" spans="1:12" x14ac:dyDescent="0.25">
      <c r="A77" s="3" t="s">
        <v>2184</v>
      </c>
      <c r="B77" s="18">
        <v>2018</v>
      </c>
      <c r="C77" s="3" t="s">
        <v>2185</v>
      </c>
      <c r="D77" s="3" t="s">
        <v>488</v>
      </c>
      <c r="E77" s="3" t="s">
        <v>489</v>
      </c>
      <c r="F77" s="3"/>
      <c r="G77" s="5">
        <v>43291.083333333401</v>
      </c>
      <c r="H77" s="5">
        <v>43465.041666666802</v>
      </c>
      <c r="I77" s="6">
        <v>5000</v>
      </c>
      <c r="J77" s="53">
        <v>0</v>
      </c>
      <c r="K77" s="53">
        <f t="shared" si="1"/>
        <v>5000</v>
      </c>
      <c r="L77" s="7" t="s">
        <v>2027</v>
      </c>
    </row>
    <row r="78" spans="1:12" x14ac:dyDescent="0.25">
      <c r="A78" s="3" t="s">
        <v>2186</v>
      </c>
      <c r="B78" s="18">
        <v>2018</v>
      </c>
      <c r="C78" s="3" t="s">
        <v>2187</v>
      </c>
      <c r="D78" s="3" t="s">
        <v>2188</v>
      </c>
      <c r="E78" s="3" t="s">
        <v>2189</v>
      </c>
      <c r="F78" s="3"/>
      <c r="G78" s="5">
        <v>43286.083333333401</v>
      </c>
      <c r="H78" s="5">
        <v>43465.041666666802</v>
      </c>
      <c r="I78" s="6">
        <v>5000</v>
      </c>
      <c r="J78" s="53">
        <v>0</v>
      </c>
      <c r="K78" s="53">
        <f t="shared" si="1"/>
        <v>5000</v>
      </c>
      <c r="L78" s="7" t="s">
        <v>2027</v>
      </c>
    </row>
    <row r="79" spans="1:12" x14ac:dyDescent="0.25">
      <c r="A79" s="3" t="s">
        <v>2190</v>
      </c>
      <c r="B79" s="18">
        <v>2018</v>
      </c>
      <c r="C79" s="3" t="s">
        <v>2191</v>
      </c>
      <c r="D79" s="3" t="s">
        <v>276</v>
      </c>
      <c r="E79" s="3" t="s">
        <v>2189</v>
      </c>
      <c r="F79" s="3"/>
      <c r="G79" s="5">
        <v>43101.041666666802</v>
      </c>
      <c r="H79" s="5">
        <v>43830.041666666802</v>
      </c>
      <c r="I79" s="6">
        <v>28000</v>
      </c>
      <c r="J79" s="53">
        <f>2333.32+4666.64</f>
        <v>6999.9600000000009</v>
      </c>
      <c r="K79" s="53">
        <f t="shared" si="1"/>
        <v>21000.04</v>
      </c>
      <c r="L79" s="7" t="s">
        <v>2027</v>
      </c>
    </row>
    <row r="80" spans="1:12" x14ac:dyDescent="0.25">
      <c r="A80" s="3" t="s">
        <v>2192</v>
      </c>
      <c r="B80" s="18">
        <v>2018</v>
      </c>
      <c r="C80" s="3" t="s">
        <v>2193</v>
      </c>
      <c r="D80" s="3" t="s">
        <v>790</v>
      </c>
      <c r="E80" s="3" t="s">
        <v>791</v>
      </c>
      <c r="F80" s="3"/>
      <c r="G80" s="5">
        <v>43308.083333333401</v>
      </c>
      <c r="H80" s="5">
        <v>43373.083333333401</v>
      </c>
      <c r="I80" s="6">
        <v>2902.3</v>
      </c>
      <c r="J80" s="53">
        <v>2902.3</v>
      </c>
      <c r="K80" s="53">
        <f t="shared" si="1"/>
        <v>0</v>
      </c>
      <c r="L80" s="7" t="s">
        <v>2027</v>
      </c>
    </row>
    <row r="81" spans="1:12" x14ac:dyDescent="0.25">
      <c r="A81" s="3" t="s">
        <v>2194</v>
      </c>
      <c r="B81" s="18">
        <v>2018</v>
      </c>
      <c r="C81" s="3" t="s">
        <v>2195</v>
      </c>
      <c r="D81" s="3" t="s">
        <v>2196</v>
      </c>
      <c r="E81" s="3" t="s">
        <v>2197</v>
      </c>
      <c r="F81" s="3"/>
      <c r="G81" s="5">
        <v>43311.083333333401</v>
      </c>
      <c r="H81" s="5">
        <v>43342.083333333401</v>
      </c>
      <c r="I81" s="6">
        <v>9385</v>
      </c>
      <c r="J81" s="53">
        <v>9875.58</v>
      </c>
      <c r="K81" s="53">
        <f t="shared" si="1"/>
        <v>-490.57999999999993</v>
      </c>
      <c r="L81" s="7" t="s">
        <v>2027</v>
      </c>
    </row>
    <row r="82" spans="1:12" x14ac:dyDescent="0.25">
      <c r="A82" s="3" t="s">
        <v>2198</v>
      </c>
      <c r="B82" s="18">
        <v>2018</v>
      </c>
      <c r="C82" s="3" t="s">
        <v>2199</v>
      </c>
      <c r="D82" s="3" t="s">
        <v>803</v>
      </c>
      <c r="E82" s="3" t="s">
        <v>804</v>
      </c>
      <c r="F82" s="3"/>
      <c r="G82" s="5">
        <v>43299.083333333401</v>
      </c>
      <c r="H82" s="5">
        <v>43404.041666666802</v>
      </c>
      <c r="I82" s="6">
        <v>3078</v>
      </c>
      <c r="J82" s="53">
        <v>3078</v>
      </c>
      <c r="K82" s="53">
        <f t="shared" si="1"/>
        <v>0</v>
      </c>
      <c r="L82" s="7" t="s">
        <v>2027</v>
      </c>
    </row>
    <row r="83" spans="1:12" x14ac:dyDescent="0.25">
      <c r="A83" s="3" t="s">
        <v>2200</v>
      </c>
      <c r="B83" s="18">
        <v>2018</v>
      </c>
      <c r="C83" s="3" t="s">
        <v>2201</v>
      </c>
      <c r="D83" s="3" t="s">
        <v>1103</v>
      </c>
      <c r="E83" s="3" t="s">
        <v>1104</v>
      </c>
      <c r="F83" s="3"/>
      <c r="G83" s="5">
        <v>43298.083333333401</v>
      </c>
      <c r="H83" s="5">
        <v>43373.083333333401</v>
      </c>
      <c r="I83" s="6">
        <v>2496</v>
      </c>
      <c r="J83" s="53">
        <v>2496</v>
      </c>
      <c r="K83" s="53">
        <f t="shared" si="1"/>
        <v>0</v>
      </c>
      <c r="L83" s="7" t="s">
        <v>2027</v>
      </c>
    </row>
    <row r="84" spans="1:12" x14ac:dyDescent="0.25">
      <c r="A84" s="3" t="s">
        <v>2202</v>
      </c>
      <c r="B84" s="18">
        <v>2018</v>
      </c>
      <c r="C84" s="3" t="s">
        <v>2203</v>
      </c>
      <c r="D84" s="3" t="s">
        <v>93</v>
      </c>
      <c r="E84" s="3" t="s">
        <v>94</v>
      </c>
      <c r="F84" s="3"/>
      <c r="G84" s="5">
        <v>43293.083333333401</v>
      </c>
      <c r="H84" s="5">
        <v>43373.083333333401</v>
      </c>
      <c r="I84" s="6">
        <v>2415</v>
      </c>
      <c r="J84" s="53">
        <v>2415</v>
      </c>
      <c r="K84" s="53">
        <f t="shared" si="1"/>
        <v>0</v>
      </c>
      <c r="L84" s="7" t="s">
        <v>2027</v>
      </c>
    </row>
    <row r="85" spans="1:12" x14ac:dyDescent="0.25">
      <c r="A85" s="3" t="s">
        <v>2204</v>
      </c>
      <c r="B85" s="18">
        <v>2018</v>
      </c>
      <c r="C85" s="3" t="s">
        <v>2205</v>
      </c>
      <c r="D85" s="3" t="s">
        <v>72</v>
      </c>
      <c r="E85" s="3" t="s">
        <v>73</v>
      </c>
      <c r="F85" s="3"/>
      <c r="G85" s="5">
        <v>43293.083333333401</v>
      </c>
      <c r="H85" s="5">
        <v>43373.083333333401</v>
      </c>
      <c r="I85" s="6">
        <v>741</v>
      </c>
      <c r="J85" s="53">
        <v>741</v>
      </c>
      <c r="K85" s="53">
        <f t="shared" si="1"/>
        <v>0</v>
      </c>
      <c r="L85" s="7" t="s">
        <v>2027</v>
      </c>
    </row>
    <row r="86" spans="1:12" x14ac:dyDescent="0.25">
      <c r="A86" s="3" t="s">
        <v>2206</v>
      </c>
      <c r="B86" s="18">
        <v>2018</v>
      </c>
      <c r="C86" s="3" t="s">
        <v>2207</v>
      </c>
      <c r="D86" s="3" t="s">
        <v>72</v>
      </c>
      <c r="E86" s="3" t="s">
        <v>73</v>
      </c>
      <c r="F86" s="3"/>
      <c r="G86" s="5">
        <v>43293.083333333401</v>
      </c>
      <c r="H86" s="5">
        <v>43373.083333333401</v>
      </c>
      <c r="I86" s="6">
        <v>714</v>
      </c>
      <c r="J86" s="53">
        <v>714</v>
      </c>
      <c r="K86" s="53">
        <f t="shared" si="1"/>
        <v>0</v>
      </c>
      <c r="L86" s="7" t="s">
        <v>2027</v>
      </c>
    </row>
    <row r="87" spans="1:12" x14ac:dyDescent="0.25">
      <c r="A87" s="3" t="s">
        <v>2208</v>
      </c>
      <c r="B87" s="18">
        <v>2018</v>
      </c>
      <c r="C87" s="3" t="s">
        <v>2209</v>
      </c>
      <c r="D87" s="3" t="s">
        <v>1366</v>
      </c>
      <c r="E87" s="3" t="s">
        <v>2210</v>
      </c>
      <c r="F87" s="3"/>
      <c r="G87" s="5">
        <v>43101.041666666802</v>
      </c>
      <c r="H87" s="5">
        <v>43343.083333333401</v>
      </c>
      <c r="I87" s="6">
        <v>705.65</v>
      </c>
      <c r="J87" s="53">
        <f>207+578.4</f>
        <v>785.4</v>
      </c>
      <c r="K87" s="53">
        <f t="shared" si="1"/>
        <v>-79.75</v>
      </c>
      <c r="L87" s="7" t="s">
        <v>2027</v>
      </c>
    </row>
    <row r="88" spans="1:12" x14ac:dyDescent="0.25">
      <c r="A88" s="3" t="s">
        <v>2211</v>
      </c>
      <c r="B88" s="18">
        <v>2018</v>
      </c>
      <c r="C88" s="3" t="s">
        <v>2212</v>
      </c>
      <c r="D88" s="3" t="s">
        <v>2213</v>
      </c>
      <c r="E88" s="3" t="s">
        <v>2214</v>
      </c>
      <c r="F88" s="3"/>
      <c r="G88" s="5">
        <v>43282.083333333401</v>
      </c>
      <c r="H88" s="5">
        <v>43830.041666666802</v>
      </c>
      <c r="I88" s="6">
        <v>1000</v>
      </c>
      <c r="J88" s="53">
        <v>140</v>
      </c>
      <c r="K88" s="53">
        <f t="shared" si="1"/>
        <v>860</v>
      </c>
      <c r="L88" s="7" t="s">
        <v>2027</v>
      </c>
    </row>
    <row r="89" spans="1:12" x14ac:dyDescent="0.25">
      <c r="A89" s="3" t="s">
        <v>2215</v>
      </c>
      <c r="B89" s="18">
        <v>2018</v>
      </c>
      <c r="C89" s="3" t="s">
        <v>2216</v>
      </c>
      <c r="D89" s="3" t="s">
        <v>258</v>
      </c>
      <c r="E89" s="3" t="s">
        <v>259</v>
      </c>
      <c r="F89" s="3"/>
      <c r="G89" s="5">
        <v>43280.083333333401</v>
      </c>
      <c r="H89" s="5">
        <v>43312.083333333401</v>
      </c>
      <c r="I89" s="6">
        <v>233</v>
      </c>
      <c r="J89" s="53">
        <f>232.13+190.27</f>
        <v>422.4</v>
      </c>
      <c r="K89" s="53">
        <f t="shared" si="1"/>
        <v>-189.39999999999998</v>
      </c>
      <c r="L89" s="7" t="s">
        <v>2027</v>
      </c>
    </row>
    <row r="90" spans="1:12" x14ac:dyDescent="0.25">
      <c r="A90" s="3" t="s">
        <v>2217</v>
      </c>
      <c r="B90" s="18">
        <v>2018</v>
      </c>
      <c r="C90" s="3" t="s">
        <v>2218</v>
      </c>
      <c r="D90" s="3" t="s">
        <v>225</v>
      </c>
      <c r="E90" s="3" t="s">
        <v>226</v>
      </c>
      <c r="F90" s="3"/>
      <c r="G90" s="5">
        <v>43244.083333333401</v>
      </c>
      <c r="H90" s="5">
        <v>43465.041666666802</v>
      </c>
      <c r="I90" s="6">
        <v>1000</v>
      </c>
      <c r="J90" s="53">
        <v>277.61</v>
      </c>
      <c r="K90" s="53">
        <f t="shared" si="1"/>
        <v>722.39</v>
      </c>
      <c r="L90" s="7" t="s">
        <v>2027</v>
      </c>
    </row>
    <row r="91" spans="1:12" x14ac:dyDescent="0.25">
      <c r="A91" s="3" t="s">
        <v>2219</v>
      </c>
      <c r="B91" s="18">
        <v>2018</v>
      </c>
      <c r="C91" s="3" t="s">
        <v>2220</v>
      </c>
      <c r="D91" s="3" t="s">
        <v>429</v>
      </c>
      <c r="E91" s="3" t="s">
        <v>430</v>
      </c>
      <c r="F91" s="3"/>
      <c r="G91" s="5">
        <v>43243.083333333401</v>
      </c>
      <c r="H91" s="5">
        <v>43465.041666666802</v>
      </c>
      <c r="I91" s="6">
        <v>2000</v>
      </c>
      <c r="J91" s="53">
        <v>1505</v>
      </c>
      <c r="K91" s="53">
        <f t="shared" si="1"/>
        <v>495</v>
      </c>
      <c r="L91" s="7" t="s">
        <v>720</v>
      </c>
    </row>
    <row r="92" spans="1:12" x14ac:dyDescent="0.25">
      <c r="A92" s="3" t="s">
        <v>2221</v>
      </c>
      <c r="B92" s="18">
        <v>2018</v>
      </c>
      <c r="C92" s="3" t="s">
        <v>196</v>
      </c>
      <c r="D92" s="3" t="s">
        <v>434</v>
      </c>
      <c r="E92" s="3" t="s">
        <v>435</v>
      </c>
      <c r="F92" s="3"/>
      <c r="G92" s="5">
        <v>43259.083333333401</v>
      </c>
      <c r="H92" s="5">
        <v>43465.041666666802</v>
      </c>
      <c r="I92" s="6">
        <v>1000</v>
      </c>
      <c r="J92" s="53">
        <v>902.01</v>
      </c>
      <c r="K92" s="53">
        <f t="shared" si="1"/>
        <v>97.990000000000009</v>
      </c>
      <c r="L92" s="7" t="s">
        <v>2027</v>
      </c>
    </row>
    <row r="93" spans="1:12" x14ac:dyDescent="0.25">
      <c r="A93" s="3" t="s">
        <v>2222</v>
      </c>
      <c r="B93" s="18">
        <v>2018</v>
      </c>
      <c r="C93" s="3" t="s">
        <v>2223</v>
      </c>
      <c r="D93" s="3" t="s">
        <v>2224</v>
      </c>
      <c r="E93" s="3" t="s">
        <v>2225</v>
      </c>
      <c r="F93" s="3" t="s">
        <v>2226</v>
      </c>
      <c r="G93" s="5">
        <v>43245.083333333401</v>
      </c>
      <c r="H93" s="5">
        <v>43312.083333333401</v>
      </c>
      <c r="I93" s="6">
        <v>5550</v>
      </c>
      <c r="J93" s="53">
        <v>5550</v>
      </c>
      <c r="K93" s="53">
        <f t="shared" si="1"/>
        <v>0</v>
      </c>
      <c r="L93" s="7" t="s">
        <v>2027</v>
      </c>
    </row>
    <row r="94" spans="1:12" x14ac:dyDescent="0.25">
      <c r="A94" s="3" t="s">
        <v>2227</v>
      </c>
      <c r="B94" s="18">
        <v>2018</v>
      </c>
      <c r="C94" s="3" t="s">
        <v>2228</v>
      </c>
      <c r="D94" s="3" t="s">
        <v>293</v>
      </c>
      <c r="E94" s="3" t="s">
        <v>294</v>
      </c>
      <c r="F94" s="3"/>
      <c r="G94" s="5">
        <v>43241.083333333401</v>
      </c>
      <c r="H94" s="5">
        <v>43281.083333333401</v>
      </c>
      <c r="I94" s="6">
        <v>230</v>
      </c>
      <c r="J94" s="53">
        <v>230</v>
      </c>
      <c r="K94" s="53">
        <f t="shared" si="1"/>
        <v>0</v>
      </c>
      <c r="L94" s="7" t="s">
        <v>2027</v>
      </c>
    </row>
    <row r="95" spans="1:12" x14ac:dyDescent="0.25">
      <c r="A95" s="3" t="s">
        <v>2229</v>
      </c>
      <c r="B95" s="18">
        <v>2018</v>
      </c>
      <c r="C95" s="3" t="s">
        <v>2230</v>
      </c>
      <c r="D95" s="3" t="s">
        <v>1103</v>
      </c>
      <c r="E95" s="3" t="s">
        <v>1104</v>
      </c>
      <c r="F95" s="3"/>
      <c r="G95" s="5">
        <v>43236.083333333401</v>
      </c>
      <c r="H95" s="5">
        <v>43281.083333333401</v>
      </c>
      <c r="I95" s="6">
        <v>1440</v>
      </c>
      <c r="J95" s="53">
        <v>1440</v>
      </c>
      <c r="K95" s="53">
        <f t="shared" si="1"/>
        <v>0</v>
      </c>
      <c r="L95" s="7" t="s">
        <v>2027</v>
      </c>
    </row>
    <row r="96" spans="1:12" x14ac:dyDescent="0.25">
      <c r="A96" s="3" t="s">
        <v>2231</v>
      </c>
      <c r="B96" s="18">
        <v>2018</v>
      </c>
      <c r="C96" s="3" t="s">
        <v>2118</v>
      </c>
      <c r="D96" s="3" t="s">
        <v>97</v>
      </c>
      <c r="E96" s="3" t="s">
        <v>98</v>
      </c>
      <c r="F96" s="3"/>
      <c r="G96" s="5">
        <v>43236.083333333401</v>
      </c>
      <c r="H96" s="5">
        <v>43281.083333333401</v>
      </c>
      <c r="I96" s="6">
        <v>252</v>
      </c>
      <c r="J96" s="53">
        <v>252</v>
      </c>
      <c r="K96" s="53">
        <f t="shared" si="1"/>
        <v>0</v>
      </c>
      <c r="L96" s="7" t="s">
        <v>720</v>
      </c>
    </row>
    <row r="97" spans="1:12" x14ac:dyDescent="0.25">
      <c r="A97" s="3" t="s">
        <v>2232</v>
      </c>
      <c r="B97" s="18">
        <v>2018</v>
      </c>
      <c r="C97" s="3" t="s">
        <v>2216</v>
      </c>
      <c r="D97" s="3" t="s">
        <v>258</v>
      </c>
      <c r="E97" s="3" t="s">
        <v>259</v>
      </c>
      <c r="F97" s="3"/>
      <c r="G97" s="5">
        <v>43231.083333333401</v>
      </c>
      <c r="H97" s="5">
        <v>43251.083333333401</v>
      </c>
      <c r="I97" s="6">
        <v>300</v>
      </c>
      <c r="J97" s="53">
        <f>167.8+167.82</f>
        <v>335.62</v>
      </c>
      <c r="K97" s="53">
        <f t="shared" si="1"/>
        <v>-35.620000000000005</v>
      </c>
      <c r="L97" s="7" t="s">
        <v>2027</v>
      </c>
    </row>
    <row r="98" spans="1:12" x14ac:dyDescent="0.25">
      <c r="A98" s="3" t="s">
        <v>2233</v>
      </c>
      <c r="B98" s="18">
        <v>2018</v>
      </c>
      <c r="C98" s="3" t="s">
        <v>2234</v>
      </c>
      <c r="D98" s="3" t="s">
        <v>20</v>
      </c>
      <c r="E98" s="3" t="s">
        <v>21</v>
      </c>
      <c r="F98" s="3"/>
      <c r="G98" s="5">
        <v>43227.083333333401</v>
      </c>
      <c r="H98" s="5">
        <v>43281.083333333401</v>
      </c>
      <c r="I98" s="6">
        <v>810</v>
      </c>
      <c r="J98" s="53">
        <f>32.22+728.19</f>
        <v>760.41000000000008</v>
      </c>
      <c r="K98" s="53">
        <f t="shared" si="1"/>
        <v>49.589999999999918</v>
      </c>
      <c r="L98" s="7" t="s">
        <v>2027</v>
      </c>
    </row>
    <row r="99" spans="1:12" x14ac:dyDescent="0.25">
      <c r="A99" s="3" t="s">
        <v>2235</v>
      </c>
      <c r="B99" s="18">
        <v>2018</v>
      </c>
      <c r="C99" s="3" t="s">
        <v>2236</v>
      </c>
      <c r="D99" s="3" t="s">
        <v>2237</v>
      </c>
      <c r="E99" s="3" t="s">
        <v>2238</v>
      </c>
      <c r="F99" s="3"/>
      <c r="G99" s="5">
        <v>43221.083333333401</v>
      </c>
      <c r="H99" s="5">
        <v>43951.083333333401</v>
      </c>
      <c r="I99" s="6">
        <v>4416.01</v>
      </c>
      <c r="J99" s="53">
        <f>485.46+509.11</f>
        <v>994.56999999999994</v>
      </c>
      <c r="K99" s="8">
        <f t="shared" si="1"/>
        <v>3421.4400000000005</v>
      </c>
      <c r="L99" s="7" t="s">
        <v>720</v>
      </c>
    </row>
    <row r="100" spans="1:12" x14ac:dyDescent="0.25">
      <c r="A100" s="3" t="s">
        <v>128</v>
      </c>
      <c r="B100" s="18">
        <v>2018</v>
      </c>
      <c r="C100" s="3" t="s">
        <v>701</v>
      </c>
      <c r="D100" s="3" t="s">
        <v>2239</v>
      </c>
      <c r="E100" s="3" t="s">
        <v>2240</v>
      </c>
      <c r="F100" s="3"/>
      <c r="G100" s="5">
        <v>43217.083333333401</v>
      </c>
      <c r="H100" s="5">
        <v>43465.041666666802</v>
      </c>
      <c r="I100" s="6">
        <v>470</v>
      </c>
      <c r="J100" s="53">
        <f>250+220</f>
        <v>470</v>
      </c>
      <c r="K100" s="53">
        <f t="shared" si="1"/>
        <v>0</v>
      </c>
      <c r="L100" s="7" t="s">
        <v>2027</v>
      </c>
    </row>
    <row r="101" spans="1:12" x14ac:dyDescent="0.25">
      <c r="A101" s="3" t="s">
        <v>2241</v>
      </c>
      <c r="B101" s="18">
        <v>2018</v>
      </c>
      <c r="C101" s="3" t="s">
        <v>43</v>
      </c>
      <c r="D101" s="3" t="s">
        <v>352</v>
      </c>
      <c r="E101" s="3" t="s">
        <v>353</v>
      </c>
      <c r="F101" s="3"/>
      <c r="G101" s="5">
        <v>43214.083333333401</v>
      </c>
      <c r="H101" s="5">
        <v>43251.083333333401</v>
      </c>
      <c r="I101" s="6">
        <v>300</v>
      </c>
      <c r="J101" s="53">
        <v>203.32</v>
      </c>
      <c r="K101" s="53">
        <f t="shared" si="1"/>
        <v>96.68</v>
      </c>
      <c r="L101" s="7" t="s">
        <v>2027</v>
      </c>
    </row>
    <row r="102" spans="1:12" x14ac:dyDescent="0.25">
      <c r="A102" s="3" t="s">
        <v>2242</v>
      </c>
      <c r="B102" s="18">
        <v>2018</v>
      </c>
      <c r="C102" s="3" t="s">
        <v>2243</v>
      </c>
      <c r="D102" s="3" t="s">
        <v>803</v>
      </c>
      <c r="E102" s="3" t="s">
        <v>804</v>
      </c>
      <c r="F102" s="3"/>
      <c r="G102" s="5">
        <v>43213.083333333401</v>
      </c>
      <c r="H102" s="5">
        <v>43251.083333333401</v>
      </c>
      <c r="I102" s="6">
        <v>2690</v>
      </c>
      <c r="J102" s="53">
        <v>3330</v>
      </c>
      <c r="K102" s="53">
        <f t="shared" si="1"/>
        <v>-640</v>
      </c>
      <c r="L102" s="7" t="s">
        <v>2027</v>
      </c>
    </row>
    <row r="103" spans="1:12" x14ac:dyDescent="0.25">
      <c r="A103" s="3" t="s">
        <v>2244</v>
      </c>
      <c r="B103" s="18">
        <v>2018</v>
      </c>
      <c r="C103" s="3" t="s">
        <v>2245</v>
      </c>
      <c r="D103" s="3" t="s">
        <v>429</v>
      </c>
      <c r="E103" s="3" t="s">
        <v>430</v>
      </c>
      <c r="F103" s="3"/>
      <c r="G103" s="5">
        <v>43180.041666666802</v>
      </c>
      <c r="H103" s="5">
        <v>43251.083333333401</v>
      </c>
      <c r="I103" s="6">
        <v>5500</v>
      </c>
      <c r="J103" s="53">
        <v>4874</v>
      </c>
      <c r="K103" s="53">
        <f t="shared" si="1"/>
        <v>626</v>
      </c>
      <c r="L103" s="7" t="s">
        <v>2027</v>
      </c>
    </row>
    <row r="104" spans="1:12" x14ac:dyDescent="0.25">
      <c r="A104" s="3" t="s">
        <v>2246</v>
      </c>
      <c r="B104" s="18">
        <v>2018</v>
      </c>
      <c r="C104" s="3" t="s">
        <v>2247</v>
      </c>
      <c r="D104" s="3" t="s">
        <v>262</v>
      </c>
      <c r="E104" s="3" t="s">
        <v>263</v>
      </c>
      <c r="F104" s="3"/>
      <c r="G104" s="5">
        <v>43194.083333333401</v>
      </c>
      <c r="H104" s="5">
        <v>43558.083333333401</v>
      </c>
      <c r="I104" s="6">
        <v>1000</v>
      </c>
      <c r="J104" s="53">
        <v>1000</v>
      </c>
      <c r="K104" s="53">
        <f t="shared" si="1"/>
        <v>0</v>
      </c>
      <c r="L104" s="7" t="s">
        <v>2027</v>
      </c>
    </row>
    <row r="105" spans="1:12" x14ac:dyDescent="0.25">
      <c r="A105" s="3" t="s">
        <v>2248</v>
      </c>
      <c r="B105" s="18">
        <v>2018</v>
      </c>
      <c r="C105" s="3" t="s">
        <v>2249</v>
      </c>
      <c r="D105" s="3" t="s">
        <v>262</v>
      </c>
      <c r="E105" s="3" t="s">
        <v>263</v>
      </c>
      <c r="F105" s="3"/>
      <c r="G105" s="5">
        <v>43194.083333333401</v>
      </c>
      <c r="H105" s="5">
        <v>43465.041666666802</v>
      </c>
      <c r="I105" s="6">
        <v>8000</v>
      </c>
      <c r="J105" s="53">
        <v>5600</v>
      </c>
      <c r="K105" s="53">
        <f t="shared" si="1"/>
        <v>2400</v>
      </c>
      <c r="L105" s="7" t="s">
        <v>2027</v>
      </c>
    </row>
    <row r="106" spans="1:12" x14ac:dyDescent="0.25">
      <c r="A106" s="3" t="s">
        <v>2250</v>
      </c>
      <c r="B106" s="18">
        <v>2018</v>
      </c>
      <c r="C106" s="3" t="s">
        <v>2251</v>
      </c>
      <c r="D106" s="3" t="s">
        <v>2252</v>
      </c>
      <c r="E106" s="3" t="s">
        <v>2253</v>
      </c>
      <c r="F106" s="3"/>
      <c r="G106" s="5">
        <v>43192.083333333401</v>
      </c>
      <c r="H106" s="5">
        <v>44196.041666666802</v>
      </c>
      <c r="I106" s="6">
        <v>24831</v>
      </c>
      <c r="J106" s="53">
        <f>3561.9+6031.15</f>
        <v>9593.0499999999993</v>
      </c>
      <c r="K106" s="53">
        <f t="shared" si="1"/>
        <v>15237.95</v>
      </c>
      <c r="L106" s="7" t="s">
        <v>2027</v>
      </c>
    </row>
    <row r="107" spans="1:12" x14ac:dyDescent="0.25">
      <c r="A107" s="3" t="s">
        <v>2254</v>
      </c>
      <c r="B107" s="18">
        <v>2018</v>
      </c>
      <c r="C107" s="3" t="s">
        <v>2255</v>
      </c>
      <c r="D107" s="3" t="s">
        <v>407</v>
      </c>
      <c r="E107" s="3" t="s">
        <v>408</v>
      </c>
      <c r="F107" s="3"/>
      <c r="G107" s="5">
        <v>43191.083333333401</v>
      </c>
      <c r="H107" s="5">
        <v>43465.041666666802</v>
      </c>
      <c r="I107" s="6">
        <v>12800</v>
      </c>
      <c r="J107" s="53">
        <f>3200+9600</f>
        <v>12800</v>
      </c>
      <c r="K107" s="53">
        <f t="shared" si="1"/>
        <v>0</v>
      </c>
      <c r="L107" s="7" t="s">
        <v>2027</v>
      </c>
    </row>
    <row r="108" spans="1:12" x14ac:dyDescent="0.25">
      <c r="A108" s="3" t="s">
        <v>2256</v>
      </c>
      <c r="B108" s="18">
        <v>2018</v>
      </c>
      <c r="C108" s="3" t="s">
        <v>2257</v>
      </c>
      <c r="D108" s="3" t="s">
        <v>411</v>
      </c>
      <c r="E108" s="3" t="s">
        <v>412</v>
      </c>
      <c r="F108" s="3"/>
      <c r="G108" s="5">
        <v>43191.083333333401</v>
      </c>
      <c r="H108" s="5">
        <v>43465.041666666802</v>
      </c>
      <c r="I108" s="6">
        <v>16800</v>
      </c>
      <c r="J108" s="53">
        <f>4640+10990</f>
        <v>15630</v>
      </c>
      <c r="K108" s="53">
        <f t="shared" si="1"/>
        <v>1170</v>
      </c>
      <c r="L108" s="7" t="s">
        <v>2027</v>
      </c>
    </row>
    <row r="109" spans="1:12" x14ac:dyDescent="0.25">
      <c r="A109" s="3" t="s">
        <v>2258</v>
      </c>
      <c r="B109" s="18">
        <v>2018</v>
      </c>
      <c r="C109" s="3" t="s">
        <v>2259</v>
      </c>
      <c r="D109" s="3" t="s">
        <v>2260</v>
      </c>
      <c r="E109" s="3" t="s">
        <v>2261</v>
      </c>
      <c r="F109" s="3"/>
      <c r="G109" s="5">
        <v>43186.083333333401</v>
      </c>
      <c r="H109" s="5">
        <v>43465.041666666802</v>
      </c>
      <c r="I109" s="6">
        <v>2000</v>
      </c>
      <c r="J109" s="53">
        <v>1836.8</v>
      </c>
      <c r="K109" s="53">
        <f t="shared" si="1"/>
        <v>163.20000000000005</v>
      </c>
      <c r="L109" s="7" t="s">
        <v>2027</v>
      </c>
    </row>
    <row r="110" spans="1:12" x14ac:dyDescent="0.25">
      <c r="A110" s="3" t="s">
        <v>2262</v>
      </c>
      <c r="B110" s="18">
        <v>2018</v>
      </c>
      <c r="C110" s="3" t="s">
        <v>2263</v>
      </c>
      <c r="D110" s="3" t="s">
        <v>378</v>
      </c>
      <c r="E110" s="3" t="s">
        <v>379</v>
      </c>
      <c r="F110" s="3"/>
      <c r="G110" s="5">
        <v>43181.041666666802</v>
      </c>
      <c r="H110" s="5">
        <v>43465.041666666802</v>
      </c>
      <c r="I110" s="6">
        <v>300</v>
      </c>
      <c r="J110" s="53">
        <v>387.75</v>
      </c>
      <c r="K110" s="53">
        <f t="shared" si="1"/>
        <v>-87.75</v>
      </c>
      <c r="L110" s="7" t="s">
        <v>2027</v>
      </c>
    </row>
    <row r="111" spans="1:12" x14ac:dyDescent="0.25">
      <c r="A111" s="3" t="s">
        <v>2264</v>
      </c>
      <c r="B111" s="18">
        <v>2018</v>
      </c>
      <c r="C111" s="3" t="s">
        <v>2265</v>
      </c>
      <c r="D111" s="3" t="s">
        <v>859</v>
      </c>
      <c r="E111" s="3" t="s">
        <v>860</v>
      </c>
      <c r="F111" s="3"/>
      <c r="G111" s="5">
        <v>43191.083333333401</v>
      </c>
      <c r="H111" s="5">
        <v>43465.041666666802</v>
      </c>
      <c r="I111" s="6">
        <v>14906.44</v>
      </c>
      <c r="J111" s="53">
        <v>8245.76</v>
      </c>
      <c r="K111" s="53">
        <f t="shared" si="1"/>
        <v>6660.68</v>
      </c>
      <c r="L111" s="7" t="s">
        <v>141</v>
      </c>
    </row>
    <row r="112" spans="1:12" x14ac:dyDescent="0.25">
      <c r="A112" s="3" t="s">
        <v>2266</v>
      </c>
      <c r="B112" s="18">
        <v>2018</v>
      </c>
      <c r="C112" s="3" t="s">
        <v>2267</v>
      </c>
      <c r="D112" s="3" t="s">
        <v>2268</v>
      </c>
      <c r="E112" s="3" t="s">
        <v>2269</v>
      </c>
      <c r="F112" s="3"/>
      <c r="G112" s="5">
        <v>43101.041666666802</v>
      </c>
      <c r="H112" s="5">
        <v>43465.041666666802</v>
      </c>
      <c r="I112" s="6">
        <v>20000</v>
      </c>
      <c r="J112" s="53">
        <v>7084.58</v>
      </c>
      <c r="K112" s="53">
        <f t="shared" si="1"/>
        <v>12915.42</v>
      </c>
      <c r="L112" s="7" t="s">
        <v>2027</v>
      </c>
    </row>
    <row r="113" spans="1:12" x14ac:dyDescent="0.25">
      <c r="A113" s="3" t="s">
        <v>2270</v>
      </c>
      <c r="B113" s="18">
        <v>2018</v>
      </c>
      <c r="C113" s="3" t="s">
        <v>404</v>
      </c>
      <c r="D113" s="3" t="s">
        <v>83</v>
      </c>
      <c r="E113" s="3" t="s">
        <v>84</v>
      </c>
      <c r="F113" s="3"/>
      <c r="G113" s="5">
        <v>43160.041666666802</v>
      </c>
      <c r="H113" s="5">
        <v>43830.041666666802</v>
      </c>
      <c r="I113" s="6">
        <v>3000</v>
      </c>
      <c r="J113" s="53">
        <f>686.75+2659.05</f>
        <v>3345.8</v>
      </c>
      <c r="K113" s="53">
        <f t="shared" si="1"/>
        <v>-345.80000000000018</v>
      </c>
      <c r="L113" s="7" t="s">
        <v>2027</v>
      </c>
    </row>
    <row r="114" spans="1:12" x14ac:dyDescent="0.25">
      <c r="A114" s="3" t="s">
        <v>2271</v>
      </c>
      <c r="B114" s="18">
        <v>2018</v>
      </c>
      <c r="C114" s="3" t="s">
        <v>2272</v>
      </c>
      <c r="D114" s="3" t="s">
        <v>492</v>
      </c>
      <c r="E114" s="3" t="s">
        <v>493</v>
      </c>
      <c r="F114" s="3" t="s">
        <v>494</v>
      </c>
      <c r="G114" s="5">
        <v>43101.041666666802</v>
      </c>
      <c r="H114" s="5">
        <v>43465.041666666802</v>
      </c>
      <c r="I114" s="6">
        <v>4000</v>
      </c>
      <c r="J114" s="53">
        <v>3895</v>
      </c>
      <c r="K114" s="53">
        <f t="shared" si="1"/>
        <v>105</v>
      </c>
      <c r="L114" s="7" t="s">
        <v>2027</v>
      </c>
    </row>
    <row r="115" spans="1:12" x14ac:dyDescent="0.25">
      <c r="A115" s="3" t="s">
        <v>2273</v>
      </c>
      <c r="B115" s="18">
        <v>2018</v>
      </c>
      <c r="C115" s="3" t="s">
        <v>2274</v>
      </c>
      <c r="D115" s="3" t="s">
        <v>97</v>
      </c>
      <c r="E115" s="3" t="s">
        <v>98</v>
      </c>
      <c r="F115" s="3"/>
      <c r="G115" s="5">
        <v>43160.041666666802</v>
      </c>
      <c r="H115" s="5">
        <v>43889.041666666802</v>
      </c>
      <c r="I115" s="6">
        <v>43097</v>
      </c>
      <c r="J115" s="53">
        <f>6232.38+14343.1</f>
        <v>20575.48</v>
      </c>
      <c r="K115" s="53">
        <f t="shared" si="1"/>
        <v>22521.52</v>
      </c>
      <c r="L115" s="7" t="s">
        <v>2027</v>
      </c>
    </row>
    <row r="116" spans="1:12" x14ac:dyDescent="0.25">
      <c r="A116" s="3" t="s">
        <v>2275</v>
      </c>
      <c r="B116" s="18">
        <v>2018</v>
      </c>
      <c r="C116" s="3" t="s">
        <v>2263</v>
      </c>
      <c r="D116" s="3" t="s">
        <v>44</v>
      </c>
      <c r="E116" s="3" t="s">
        <v>45</v>
      </c>
      <c r="F116" s="3"/>
      <c r="G116" s="5">
        <v>43164.041666666802</v>
      </c>
      <c r="H116" s="5">
        <v>43465.041666666802</v>
      </c>
      <c r="I116" s="6">
        <v>1000</v>
      </c>
      <c r="J116" s="53">
        <v>35</v>
      </c>
      <c r="K116" s="53">
        <f t="shared" si="1"/>
        <v>965</v>
      </c>
      <c r="L116" s="7" t="s">
        <v>2027</v>
      </c>
    </row>
    <row r="117" spans="1:12" x14ac:dyDescent="0.25">
      <c r="A117" s="3" t="s">
        <v>2276</v>
      </c>
      <c r="B117" s="18">
        <v>2018</v>
      </c>
      <c r="C117" s="3" t="s">
        <v>2277</v>
      </c>
      <c r="D117" s="3" t="s">
        <v>2278</v>
      </c>
      <c r="E117" s="3" t="s">
        <v>2279</v>
      </c>
      <c r="F117" s="3"/>
      <c r="G117" s="5">
        <v>43160.041666666802</v>
      </c>
      <c r="H117" s="5">
        <v>43251.083333333401</v>
      </c>
      <c r="I117" s="6">
        <v>450</v>
      </c>
      <c r="J117" s="53">
        <v>450</v>
      </c>
      <c r="K117" s="53">
        <f t="shared" si="1"/>
        <v>0</v>
      </c>
      <c r="L117" s="7" t="s">
        <v>2027</v>
      </c>
    </row>
    <row r="118" spans="1:12" x14ac:dyDescent="0.25">
      <c r="A118" s="3" t="s">
        <v>2280</v>
      </c>
      <c r="B118" s="18">
        <v>2018</v>
      </c>
      <c r="C118" s="3" t="s">
        <v>2281</v>
      </c>
      <c r="D118" s="3" t="s">
        <v>2282</v>
      </c>
      <c r="E118" s="3" t="s">
        <v>2283</v>
      </c>
      <c r="F118" s="3"/>
      <c r="G118" s="5">
        <v>43101.041666666802</v>
      </c>
      <c r="H118" s="5">
        <v>43189.083333333401</v>
      </c>
      <c r="I118" s="6">
        <v>10000</v>
      </c>
      <c r="J118" s="53">
        <v>10334.700000000001</v>
      </c>
      <c r="K118" s="53">
        <f t="shared" si="1"/>
        <v>-334.70000000000073</v>
      </c>
      <c r="L118" s="7" t="s">
        <v>720</v>
      </c>
    </row>
    <row r="119" spans="1:12" x14ac:dyDescent="0.25">
      <c r="A119" s="3" t="s">
        <v>2284</v>
      </c>
      <c r="B119" s="18">
        <v>2018</v>
      </c>
      <c r="C119" s="3" t="s">
        <v>2285</v>
      </c>
      <c r="D119" s="3" t="s">
        <v>2286</v>
      </c>
      <c r="E119" s="3" t="s">
        <v>2287</v>
      </c>
      <c r="F119" s="3"/>
      <c r="G119" s="5">
        <v>43160.041666666802</v>
      </c>
      <c r="H119" s="5">
        <v>43830.041666666802</v>
      </c>
      <c r="I119" s="6">
        <v>1500</v>
      </c>
      <c r="J119" s="53">
        <v>649</v>
      </c>
      <c r="K119" s="53">
        <f t="shared" si="1"/>
        <v>851</v>
      </c>
      <c r="L119" s="7" t="s">
        <v>2027</v>
      </c>
    </row>
    <row r="120" spans="1:12" x14ac:dyDescent="0.25">
      <c r="A120" s="3" t="s">
        <v>2288</v>
      </c>
      <c r="B120" s="18">
        <v>2018</v>
      </c>
      <c r="C120" s="3" t="s">
        <v>2289</v>
      </c>
      <c r="D120" s="3" t="s">
        <v>386</v>
      </c>
      <c r="E120" s="3" t="s">
        <v>387</v>
      </c>
      <c r="F120" s="3"/>
      <c r="G120" s="5">
        <v>43160.041666666802</v>
      </c>
      <c r="H120" s="5">
        <v>43465.041666666802</v>
      </c>
      <c r="I120" s="6">
        <v>2000</v>
      </c>
      <c r="J120" s="53">
        <v>1513.45</v>
      </c>
      <c r="K120" s="53">
        <f t="shared" si="1"/>
        <v>486.54999999999995</v>
      </c>
      <c r="L120" s="7" t="s">
        <v>2027</v>
      </c>
    </row>
    <row r="121" spans="1:12" x14ac:dyDescent="0.25">
      <c r="A121" s="3" t="s">
        <v>2290</v>
      </c>
      <c r="B121" s="18">
        <v>2018</v>
      </c>
      <c r="C121" s="3" t="s">
        <v>2291</v>
      </c>
      <c r="D121" s="3" t="s">
        <v>774</v>
      </c>
      <c r="E121" s="3" t="s">
        <v>775</v>
      </c>
      <c r="F121" s="3"/>
      <c r="G121" s="5">
        <v>43160.041666666802</v>
      </c>
      <c r="H121" s="5">
        <v>43889.041666666802</v>
      </c>
      <c r="I121" s="6">
        <v>39115.24</v>
      </c>
      <c r="J121" s="53">
        <f>4451.7+11549.4</f>
        <v>16001.099999999999</v>
      </c>
      <c r="K121" s="53">
        <f t="shared" si="1"/>
        <v>23114.14</v>
      </c>
      <c r="L121" s="7" t="s">
        <v>720</v>
      </c>
    </row>
    <row r="122" spans="1:12" x14ac:dyDescent="0.25">
      <c r="A122" s="3" t="s">
        <v>2292</v>
      </c>
      <c r="B122" s="18">
        <v>2018</v>
      </c>
      <c r="C122" s="3" t="s">
        <v>196</v>
      </c>
      <c r="D122" s="3" t="s">
        <v>197</v>
      </c>
      <c r="E122" s="3" t="s">
        <v>198</v>
      </c>
      <c r="F122" s="3"/>
      <c r="G122" s="5">
        <v>43101.041666666802</v>
      </c>
      <c r="H122" s="5">
        <v>43465.041666666802</v>
      </c>
      <c r="I122" s="6">
        <v>1000</v>
      </c>
      <c r="J122" s="53">
        <v>525.71</v>
      </c>
      <c r="K122" s="53">
        <f t="shared" si="1"/>
        <v>474.28999999999996</v>
      </c>
      <c r="L122" s="7" t="s">
        <v>2027</v>
      </c>
    </row>
    <row r="123" spans="1:12" x14ac:dyDescent="0.25">
      <c r="A123" s="3" t="s">
        <v>2190</v>
      </c>
      <c r="B123" s="18">
        <v>2018</v>
      </c>
      <c r="C123" s="3" t="s">
        <v>2293</v>
      </c>
      <c r="D123" s="3" t="s">
        <v>276</v>
      </c>
      <c r="E123" s="3" t="s">
        <v>277</v>
      </c>
      <c r="F123" s="3"/>
      <c r="G123" s="5">
        <v>43101.041666666802</v>
      </c>
      <c r="H123" s="5">
        <v>43830.041666666802</v>
      </c>
      <c r="I123" s="6">
        <v>28000</v>
      </c>
      <c r="J123" s="53">
        <v>4666.6400000000003</v>
      </c>
      <c r="K123" s="53">
        <f t="shared" si="1"/>
        <v>23333.360000000001</v>
      </c>
      <c r="L123" s="7" t="s">
        <v>2027</v>
      </c>
    </row>
    <row r="124" spans="1:12" x14ac:dyDescent="0.25">
      <c r="A124" s="3" t="s">
        <v>2294</v>
      </c>
      <c r="B124" s="18">
        <v>2018</v>
      </c>
      <c r="C124" s="3" t="s">
        <v>2118</v>
      </c>
      <c r="D124" s="3" t="s">
        <v>93</v>
      </c>
      <c r="E124" s="3" t="s">
        <v>94</v>
      </c>
      <c r="F124" s="3"/>
      <c r="G124" s="5">
        <v>43157.041666666802</v>
      </c>
      <c r="H124" s="5">
        <v>43220.083333333401</v>
      </c>
      <c r="I124" s="6">
        <v>550</v>
      </c>
      <c r="J124" s="53">
        <v>550</v>
      </c>
      <c r="K124" s="53">
        <f t="shared" si="1"/>
        <v>0</v>
      </c>
      <c r="L124" s="7" t="s">
        <v>2027</v>
      </c>
    </row>
    <row r="125" spans="1:12" x14ac:dyDescent="0.25">
      <c r="A125" s="3" t="s">
        <v>2295</v>
      </c>
      <c r="B125" s="18">
        <v>2018</v>
      </c>
      <c r="C125" s="3" t="s">
        <v>2296</v>
      </c>
      <c r="D125" s="3" t="s">
        <v>2297</v>
      </c>
      <c r="E125" s="3" t="s">
        <v>2298</v>
      </c>
      <c r="F125" s="3"/>
      <c r="G125" s="5">
        <v>43101.041666666802</v>
      </c>
      <c r="H125" s="5">
        <v>43830.041666666802</v>
      </c>
      <c r="I125" s="6">
        <v>2000</v>
      </c>
      <c r="J125" s="53">
        <v>800</v>
      </c>
      <c r="K125" s="53">
        <f t="shared" si="1"/>
        <v>1200</v>
      </c>
      <c r="L125" s="7" t="s">
        <v>2027</v>
      </c>
    </row>
    <row r="126" spans="1:12" x14ac:dyDescent="0.25">
      <c r="A126" s="3" t="s">
        <v>2299</v>
      </c>
      <c r="B126" s="18">
        <v>2018</v>
      </c>
      <c r="C126" s="3" t="s">
        <v>2300</v>
      </c>
      <c r="D126" s="3" t="s">
        <v>32</v>
      </c>
      <c r="E126" s="3" t="s">
        <v>33</v>
      </c>
      <c r="F126" s="3"/>
      <c r="G126" s="5">
        <v>43150.041666666802</v>
      </c>
      <c r="H126" s="5">
        <v>43190.083333333401</v>
      </c>
      <c r="I126" s="6">
        <v>2327.86</v>
      </c>
      <c r="J126" s="53">
        <v>2327.86</v>
      </c>
      <c r="K126" s="53">
        <f t="shared" si="1"/>
        <v>0</v>
      </c>
      <c r="L126" s="7" t="s">
        <v>2027</v>
      </c>
    </row>
    <row r="127" spans="1:12" x14ac:dyDescent="0.25">
      <c r="A127" s="3" t="s">
        <v>2301</v>
      </c>
      <c r="B127" s="18">
        <v>2018</v>
      </c>
      <c r="C127" s="3" t="s">
        <v>2302</v>
      </c>
      <c r="D127" s="3" t="s">
        <v>32</v>
      </c>
      <c r="E127" s="3" t="s">
        <v>33</v>
      </c>
      <c r="F127" s="3"/>
      <c r="G127" s="5">
        <v>43150.041666666802</v>
      </c>
      <c r="H127" s="5">
        <v>43465.041666666802</v>
      </c>
      <c r="I127" s="6">
        <v>2000</v>
      </c>
      <c r="J127" s="53">
        <f>217.49+1843.66</f>
        <v>2061.15</v>
      </c>
      <c r="K127" s="53">
        <f t="shared" si="1"/>
        <v>-61.150000000000091</v>
      </c>
      <c r="L127" s="7" t="s">
        <v>2027</v>
      </c>
    </row>
    <row r="128" spans="1:12" x14ac:dyDescent="0.25">
      <c r="A128" s="3" t="s">
        <v>2303</v>
      </c>
      <c r="B128" s="18">
        <v>2018</v>
      </c>
      <c r="C128" s="3" t="s">
        <v>2304</v>
      </c>
      <c r="D128" s="3" t="s">
        <v>72</v>
      </c>
      <c r="E128" s="3" t="s">
        <v>73</v>
      </c>
      <c r="F128" s="3"/>
      <c r="G128" s="5">
        <v>43146.041666666802</v>
      </c>
      <c r="H128" s="5">
        <v>43190.083333333401</v>
      </c>
      <c r="I128" s="6">
        <v>1755</v>
      </c>
      <c r="J128" s="53">
        <v>1755</v>
      </c>
      <c r="K128" s="53">
        <f t="shared" si="1"/>
        <v>0</v>
      </c>
      <c r="L128" s="7" t="s">
        <v>2027</v>
      </c>
    </row>
    <row r="129" spans="1:12" x14ac:dyDescent="0.25">
      <c r="A129" s="3" t="s">
        <v>2305</v>
      </c>
      <c r="B129" s="18">
        <v>2018</v>
      </c>
      <c r="C129" s="3" t="s">
        <v>2306</v>
      </c>
      <c r="D129" s="3" t="s">
        <v>72</v>
      </c>
      <c r="E129" s="3" t="s">
        <v>73</v>
      </c>
      <c r="F129" s="3"/>
      <c r="G129" s="5">
        <v>43145.041666666802</v>
      </c>
      <c r="H129" s="5">
        <v>43190.083333333401</v>
      </c>
      <c r="I129" s="6">
        <v>351</v>
      </c>
      <c r="J129" s="53">
        <v>351</v>
      </c>
      <c r="K129" s="53">
        <f t="shared" si="1"/>
        <v>0</v>
      </c>
      <c r="L129" s="7" t="s">
        <v>2027</v>
      </c>
    </row>
    <row r="130" spans="1:12" x14ac:dyDescent="0.25">
      <c r="A130" s="3" t="s">
        <v>2307</v>
      </c>
      <c r="B130" s="18">
        <v>2018</v>
      </c>
      <c r="C130" s="3" t="s">
        <v>2308</v>
      </c>
      <c r="D130" s="3" t="s">
        <v>72</v>
      </c>
      <c r="E130" s="3" t="s">
        <v>73</v>
      </c>
      <c r="F130" s="3"/>
      <c r="G130" s="5">
        <v>43139.041666666802</v>
      </c>
      <c r="H130" s="5">
        <v>43190.083333333401</v>
      </c>
      <c r="I130" s="6">
        <v>2262</v>
      </c>
      <c r="J130" s="53">
        <v>2210</v>
      </c>
      <c r="K130" s="53">
        <f t="shared" si="1"/>
        <v>52</v>
      </c>
      <c r="L130" s="7" t="s">
        <v>2027</v>
      </c>
    </row>
    <row r="131" spans="1:12" x14ac:dyDescent="0.25">
      <c r="A131" s="3" t="s">
        <v>2309</v>
      </c>
      <c r="B131" s="18">
        <v>2018</v>
      </c>
      <c r="C131" s="3" t="s">
        <v>2310</v>
      </c>
      <c r="D131" s="3" t="s">
        <v>461</v>
      </c>
      <c r="E131" s="3" t="s">
        <v>462</v>
      </c>
      <c r="F131" s="3"/>
      <c r="G131" s="5">
        <v>43139.041666666802</v>
      </c>
      <c r="H131" s="5">
        <v>43190.083333333401</v>
      </c>
      <c r="I131" s="6">
        <v>750</v>
      </c>
      <c r="J131" s="53">
        <v>750</v>
      </c>
      <c r="K131" s="53">
        <f t="shared" ref="K131:K146" si="2">+I131-J131</f>
        <v>0</v>
      </c>
      <c r="L131" s="7" t="s">
        <v>720</v>
      </c>
    </row>
    <row r="132" spans="1:12" x14ac:dyDescent="0.25">
      <c r="A132" s="3" t="s">
        <v>2311</v>
      </c>
      <c r="B132" s="18">
        <v>2018</v>
      </c>
      <c r="C132" s="3" t="s">
        <v>2312</v>
      </c>
      <c r="D132" s="3" t="s">
        <v>434</v>
      </c>
      <c r="E132" s="3" t="s">
        <v>435</v>
      </c>
      <c r="F132" s="3"/>
      <c r="G132" s="5">
        <v>43101.041666666802</v>
      </c>
      <c r="H132" s="5">
        <v>43465.041666666802</v>
      </c>
      <c r="I132" s="6">
        <v>1000</v>
      </c>
      <c r="J132" s="53">
        <v>1450.53</v>
      </c>
      <c r="K132" s="53">
        <f t="shared" si="2"/>
        <v>-450.53</v>
      </c>
      <c r="L132" s="7" t="s">
        <v>2027</v>
      </c>
    </row>
    <row r="133" spans="1:12" x14ac:dyDescent="0.25">
      <c r="A133" s="3" t="s">
        <v>2313</v>
      </c>
      <c r="B133" s="18">
        <v>2018</v>
      </c>
      <c r="C133" s="3" t="s">
        <v>2314</v>
      </c>
      <c r="D133" s="3" t="s">
        <v>293</v>
      </c>
      <c r="E133" s="3" t="s">
        <v>294</v>
      </c>
      <c r="F133" s="3"/>
      <c r="G133" s="5">
        <v>43133.041666666802</v>
      </c>
      <c r="H133" s="5">
        <v>43190.083333333401</v>
      </c>
      <c r="I133" s="6">
        <v>7650</v>
      </c>
      <c r="J133" s="53">
        <f>7650+7650</f>
        <v>15300</v>
      </c>
      <c r="K133" s="53">
        <f t="shared" si="2"/>
        <v>-7650</v>
      </c>
      <c r="L133" s="7" t="s">
        <v>2027</v>
      </c>
    </row>
    <row r="134" spans="1:12" x14ac:dyDescent="0.25">
      <c r="A134" s="3" t="s">
        <v>2315</v>
      </c>
      <c r="B134" s="18">
        <v>2018</v>
      </c>
      <c r="C134" s="3" t="s">
        <v>2316</v>
      </c>
      <c r="D134" s="3" t="s">
        <v>72</v>
      </c>
      <c r="E134" s="3" t="s">
        <v>73</v>
      </c>
      <c r="F134" s="3"/>
      <c r="G134" s="5">
        <v>43133.041666666802</v>
      </c>
      <c r="H134" s="5">
        <v>43465.041666666802</v>
      </c>
      <c r="I134" s="6">
        <v>1000</v>
      </c>
      <c r="J134" s="53">
        <f>307.2+729.75</f>
        <v>1036.95</v>
      </c>
      <c r="K134" s="53">
        <f t="shared" si="2"/>
        <v>-36.950000000000045</v>
      </c>
      <c r="L134" s="7" t="s">
        <v>2027</v>
      </c>
    </row>
    <row r="135" spans="1:12" x14ac:dyDescent="0.25">
      <c r="A135" s="3" t="s">
        <v>2317</v>
      </c>
      <c r="B135" s="18">
        <v>2018</v>
      </c>
      <c r="C135" s="3" t="s">
        <v>2318</v>
      </c>
      <c r="D135" s="3" t="s">
        <v>93</v>
      </c>
      <c r="E135" s="3" t="s">
        <v>94</v>
      </c>
      <c r="F135" s="3"/>
      <c r="G135" s="5">
        <v>43132.041666666802</v>
      </c>
      <c r="H135" s="5">
        <v>43159.041666666802</v>
      </c>
      <c r="I135" s="6">
        <v>520</v>
      </c>
      <c r="J135" s="53">
        <v>520</v>
      </c>
      <c r="K135" s="53">
        <f t="shared" si="2"/>
        <v>0</v>
      </c>
      <c r="L135" s="7" t="s">
        <v>2027</v>
      </c>
    </row>
    <row r="136" spans="1:12" x14ac:dyDescent="0.25">
      <c r="A136" s="3" t="s">
        <v>2319</v>
      </c>
      <c r="B136" s="18">
        <v>2018</v>
      </c>
      <c r="C136" s="3" t="s">
        <v>2320</v>
      </c>
      <c r="D136" s="3" t="s">
        <v>734</v>
      </c>
      <c r="E136" s="3" t="s">
        <v>735</v>
      </c>
      <c r="F136" s="3"/>
      <c r="G136" s="5">
        <v>43122.041666666802</v>
      </c>
      <c r="H136" s="5">
        <v>43465.041666666802</v>
      </c>
      <c r="I136" s="6">
        <v>2466.9</v>
      </c>
      <c r="J136" s="53">
        <v>2466.9</v>
      </c>
      <c r="K136" s="53">
        <f t="shared" si="2"/>
        <v>0</v>
      </c>
      <c r="L136" s="7" t="s">
        <v>2027</v>
      </c>
    </row>
    <row r="137" spans="1:12" x14ac:dyDescent="0.25">
      <c r="A137" s="3" t="s">
        <v>2321</v>
      </c>
      <c r="B137" s="18">
        <v>2018</v>
      </c>
      <c r="C137" s="3" t="s">
        <v>2322</v>
      </c>
      <c r="D137" s="3" t="s">
        <v>72</v>
      </c>
      <c r="E137" s="3" t="s">
        <v>73</v>
      </c>
      <c r="F137" s="3"/>
      <c r="G137" s="5">
        <v>43129.041666666802</v>
      </c>
      <c r="H137" s="5">
        <v>43159.041666666802</v>
      </c>
      <c r="I137" s="6">
        <v>2000</v>
      </c>
      <c r="J137" s="53">
        <f>217.49+1943.66</f>
        <v>2161.15</v>
      </c>
      <c r="K137" s="53">
        <f t="shared" si="2"/>
        <v>-161.15000000000009</v>
      </c>
      <c r="L137" s="7" t="s">
        <v>2027</v>
      </c>
    </row>
    <row r="138" spans="1:12" x14ac:dyDescent="0.25">
      <c r="A138" s="3" t="s">
        <v>2323</v>
      </c>
      <c r="B138" s="18">
        <v>2018</v>
      </c>
      <c r="C138" s="3" t="s">
        <v>2324</v>
      </c>
      <c r="D138" s="3" t="s">
        <v>97</v>
      </c>
      <c r="E138" s="3" t="s">
        <v>98</v>
      </c>
      <c r="F138" s="3"/>
      <c r="G138" s="5">
        <v>43126.041666666802</v>
      </c>
      <c r="H138" s="5">
        <v>43190.083333333401</v>
      </c>
      <c r="I138" s="6">
        <v>1033</v>
      </c>
      <c r="J138" s="53">
        <v>1033</v>
      </c>
      <c r="K138" s="53">
        <f t="shared" si="2"/>
        <v>0</v>
      </c>
      <c r="L138" s="7" t="s">
        <v>720</v>
      </c>
    </row>
    <row r="139" spans="1:12" x14ac:dyDescent="0.25">
      <c r="A139" s="3" t="s">
        <v>2325</v>
      </c>
      <c r="B139" s="18">
        <v>2018</v>
      </c>
      <c r="C139" s="3" t="s">
        <v>2326</v>
      </c>
      <c r="D139" s="3" t="s">
        <v>1366</v>
      </c>
      <c r="E139" s="3" t="s">
        <v>2210</v>
      </c>
      <c r="F139" s="3"/>
      <c r="G139" s="5">
        <v>43101.041666666802</v>
      </c>
      <c r="H139" s="5">
        <v>43465.041666666802</v>
      </c>
      <c r="I139" s="6">
        <v>2200</v>
      </c>
      <c r="J139" s="53">
        <v>2143.5</v>
      </c>
      <c r="K139" s="53">
        <f t="shared" si="2"/>
        <v>56.5</v>
      </c>
      <c r="L139" s="7" t="s">
        <v>2027</v>
      </c>
    </row>
    <row r="140" spans="1:12" x14ac:dyDescent="0.25">
      <c r="A140" s="3" t="s">
        <v>2327</v>
      </c>
      <c r="B140" s="18">
        <v>2018</v>
      </c>
      <c r="C140" s="3" t="s">
        <v>2328</v>
      </c>
      <c r="D140" s="3" t="s">
        <v>572</v>
      </c>
      <c r="E140" s="3" t="s">
        <v>573</v>
      </c>
      <c r="F140" s="3"/>
      <c r="G140" s="5">
        <v>43125.041666666802</v>
      </c>
      <c r="H140" s="5">
        <v>44196.041666666802</v>
      </c>
      <c r="I140" s="6">
        <v>1000</v>
      </c>
      <c r="J140" s="53">
        <v>379.28</v>
      </c>
      <c r="K140" s="53">
        <f t="shared" si="2"/>
        <v>620.72</v>
      </c>
      <c r="L140" s="7" t="s">
        <v>2027</v>
      </c>
    </row>
    <row r="141" spans="1:12" x14ac:dyDescent="0.25">
      <c r="A141" s="3" t="s">
        <v>2329</v>
      </c>
      <c r="B141" s="18">
        <v>2018</v>
      </c>
      <c r="C141" s="3" t="s">
        <v>2330</v>
      </c>
      <c r="D141" s="3" t="s">
        <v>93</v>
      </c>
      <c r="E141" s="3" t="s">
        <v>94</v>
      </c>
      <c r="F141" s="3"/>
      <c r="G141" s="5">
        <v>43122.041666666802</v>
      </c>
      <c r="H141" s="5">
        <v>43190.083333333401</v>
      </c>
      <c r="I141" s="6">
        <v>580</v>
      </c>
      <c r="J141" s="53">
        <v>580</v>
      </c>
      <c r="K141" s="53">
        <f t="shared" si="2"/>
        <v>0</v>
      </c>
      <c r="L141" s="7" t="s">
        <v>2027</v>
      </c>
    </row>
    <row r="142" spans="1:12" x14ac:dyDescent="0.25">
      <c r="A142" s="3" t="s">
        <v>2331</v>
      </c>
      <c r="B142" s="18">
        <v>2018</v>
      </c>
      <c r="C142" s="3" t="s">
        <v>2332</v>
      </c>
      <c r="D142" s="3" t="s">
        <v>97</v>
      </c>
      <c r="E142" s="3" t="s">
        <v>98</v>
      </c>
      <c r="F142" s="3"/>
      <c r="G142" s="5">
        <v>43118.041666666802</v>
      </c>
      <c r="H142" s="5">
        <v>43281.083333333401</v>
      </c>
      <c r="I142" s="6">
        <v>3917.81</v>
      </c>
      <c r="J142" s="53">
        <f>345.36+1342.74</f>
        <v>1688.1</v>
      </c>
      <c r="K142" s="53">
        <f t="shared" si="2"/>
        <v>2229.71</v>
      </c>
      <c r="L142" s="7" t="s">
        <v>2027</v>
      </c>
    </row>
    <row r="143" spans="1:12" x14ac:dyDescent="0.25">
      <c r="A143" s="3" t="s">
        <v>2333</v>
      </c>
      <c r="B143" s="18">
        <v>2018</v>
      </c>
      <c r="C143" s="3" t="s">
        <v>2334</v>
      </c>
      <c r="D143" s="3" t="s">
        <v>65</v>
      </c>
      <c r="E143" s="3" t="s">
        <v>66</v>
      </c>
      <c r="F143" s="3"/>
      <c r="G143" s="5">
        <v>43117.041666666802</v>
      </c>
      <c r="H143" s="5">
        <v>43830.041666666802</v>
      </c>
      <c r="I143" s="6">
        <v>5000</v>
      </c>
      <c r="J143" s="53">
        <f>1012.87+1819.93</f>
        <v>2832.8</v>
      </c>
      <c r="K143" s="53">
        <f t="shared" si="2"/>
        <v>2167.1999999999998</v>
      </c>
      <c r="L143" s="7" t="s">
        <v>2027</v>
      </c>
    </row>
    <row r="144" spans="1:12" x14ac:dyDescent="0.25">
      <c r="A144" s="3" t="s">
        <v>2335</v>
      </c>
      <c r="B144" s="18">
        <v>2018</v>
      </c>
      <c r="C144" s="3" t="s">
        <v>2336</v>
      </c>
      <c r="D144" s="3" t="s">
        <v>72</v>
      </c>
      <c r="E144" s="3" t="s">
        <v>73</v>
      </c>
      <c r="F144" s="3"/>
      <c r="G144" s="5">
        <v>43110.041666666802</v>
      </c>
      <c r="H144" s="5">
        <v>43131.041666666802</v>
      </c>
      <c r="I144" s="6">
        <v>335</v>
      </c>
      <c r="J144" s="53">
        <v>335</v>
      </c>
      <c r="K144" s="53">
        <f t="shared" si="2"/>
        <v>0</v>
      </c>
      <c r="L144" s="7" t="s">
        <v>2027</v>
      </c>
    </row>
    <row r="145" spans="1:12" x14ac:dyDescent="0.25">
      <c r="A145" s="3" t="s">
        <v>2337</v>
      </c>
      <c r="B145" s="18">
        <v>2018</v>
      </c>
      <c r="C145" s="3" t="s">
        <v>2338</v>
      </c>
      <c r="D145" s="3" t="s">
        <v>32</v>
      </c>
      <c r="E145" s="3" t="s">
        <v>33</v>
      </c>
      <c r="F145" s="3"/>
      <c r="G145" s="5">
        <v>43110.041666666802</v>
      </c>
      <c r="H145" s="5">
        <v>43131.041666666802</v>
      </c>
      <c r="I145" s="6">
        <v>1163.93</v>
      </c>
      <c r="J145" s="53">
        <v>1163.93</v>
      </c>
      <c r="K145" s="53">
        <f t="shared" si="2"/>
        <v>0</v>
      </c>
      <c r="L145" s="7" t="s">
        <v>2027</v>
      </c>
    </row>
    <row r="146" spans="1:12" x14ac:dyDescent="0.25">
      <c r="A146" s="3" t="s">
        <v>463</v>
      </c>
      <c r="B146" s="18">
        <v>2018</v>
      </c>
      <c r="C146" s="3" t="s">
        <v>2339</v>
      </c>
      <c r="D146" s="3" t="s">
        <v>429</v>
      </c>
      <c r="E146" s="3" t="s">
        <v>430</v>
      </c>
      <c r="F146" s="3"/>
      <c r="G146" s="5">
        <v>43108.041666666802</v>
      </c>
      <c r="H146" s="5">
        <v>43465.041666666802</v>
      </c>
      <c r="I146" s="6">
        <v>252</v>
      </c>
      <c r="J146" s="53">
        <v>252</v>
      </c>
      <c r="K146" s="53">
        <f t="shared" si="2"/>
        <v>0</v>
      </c>
      <c r="L146" s="7" t="s">
        <v>2027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76"/>
  <sheetViews>
    <sheetView workbookViewId="0">
      <selection activeCell="C9" sqref="C9"/>
    </sheetView>
  </sheetViews>
  <sheetFormatPr defaultRowHeight="15" x14ac:dyDescent="0.25"/>
  <cols>
    <col min="1" max="1" width="12.42578125" bestFit="1" customWidth="1"/>
    <col min="2" max="2" width="24" style="9" bestFit="1" customWidth="1"/>
    <col min="3" max="3" width="77.42578125" customWidth="1"/>
    <col min="4" max="4" width="50" bestFit="1" customWidth="1"/>
    <col min="5" max="5" width="12" customWidth="1"/>
    <col min="6" max="6" width="19.85546875" bestFit="1" customWidth="1"/>
    <col min="7" max="7" width="13.140625" style="10" bestFit="1" customWidth="1"/>
    <col min="8" max="8" width="11.28515625" style="10" bestFit="1" customWidth="1"/>
    <col min="9" max="9" width="13.28515625" style="11" bestFit="1" customWidth="1"/>
    <col min="10" max="10" width="22.140625" style="11" bestFit="1" customWidth="1"/>
    <col min="11" max="11" width="19.85546875" style="11" bestFit="1" customWidth="1"/>
    <col min="12" max="12" width="74" style="10" bestFit="1" customWidth="1"/>
  </cols>
  <sheetData>
    <row r="1" spans="1:12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" t="s">
        <v>11</v>
      </c>
    </row>
    <row r="2" spans="1:12" x14ac:dyDescent="0.25">
      <c r="A2" s="3" t="s">
        <v>13</v>
      </c>
      <c r="B2" s="4">
        <v>2019</v>
      </c>
      <c r="C2" s="3" t="s">
        <v>14</v>
      </c>
      <c r="D2" s="3" t="s">
        <v>15</v>
      </c>
      <c r="E2" s="3" t="s">
        <v>16</v>
      </c>
      <c r="F2" s="3" t="s">
        <v>16</v>
      </c>
      <c r="G2" s="5">
        <v>43525.041666666802</v>
      </c>
      <c r="H2" s="5">
        <v>43555.041666666802</v>
      </c>
      <c r="I2" s="6">
        <v>2384</v>
      </c>
      <c r="J2" s="6">
        <f>+I2-K2</f>
        <v>1119.0899999999999</v>
      </c>
      <c r="K2" s="6">
        <v>1264.9100000000001</v>
      </c>
      <c r="L2" s="7" t="s">
        <v>17</v>
      </c>
    </row>
    <row r="3" spans="1:12" x14ac:dyDescent="0.25">
      <c r="A3" s="3" t="s">
        <v>18</v>
      </c>
      <c r="B3" s="4">
        <v>2019</v>
      </c>
      <c r="C3" s="3" t="s">
        <v>19</v>
      </c>
      <c r="D3" s="3" t="s">
        <v>20</v>
      </c>
      <c r="E3" s="3" t="s">
        <v>21</v>
      </c>
      <c r="F3" s="3" t="s">
        <v>21</v>
      </c>
      <c r="G3" s="5">
        <v>43800.041666666802</v>
      </c>
      <c r="H3" s="5">
        <v>43889.041666666802</v>
      </c>
      <c r="I3" s="6">
        <v>472.45</v>
      </c>
      <c r="J3" s="6">
        <f t="shared" ref="J3:J66" si="0">+I3-K3</f>
        <v>0</v>
      </c>
      <c r="K3" s="6">
        <v>472.45</v>
      </c>
      <c r="L3" s="7" t="s">
        <v>17</v>
      </c>
    </row>
    <row r="4" spans="1:12" x14ac:dyDescent="0.25">
      <c r="A4" s="3" t="s">
        <v>22</v>
      </c>
      <c r="B4" s="4">
        <v>2019</v>
      </c>
      <c r="C4" s="3" t="s">
        <v>23</v>
      </c>
      <c r="D4" s="3" t="s">
        <v>24</v>
      </c>
      <c r="E4" s="3" t="s">
        <v>25</v>
      </c>
      <c r="F4" s="3" t="s">
        <v>25</v>
      </c>
      <c r="G4" s="5">
        <v>43466.041666666802</v>
      </c>
      <c r="H4" s="5">
        <v>43830.041666666802</v>
      </c>
      <c r="I4" s="6">
        <v>1904</v>
      </c>
      <c r="J4" s="6">
        <f t="shared" si="0"/>
        <v>0</v>
      </c>
      <c r="K4" s="6">
        <v>1904</v>
      </c>
      <c r="L4" s="7" t="s">
        <v>17</v>
      </c>
    </row>
    <row r="5" spans="1:12" x14ac:dyDescent="0.25">
      <c r="A5" s="3" t="s">
        <v>26</v>
      </c>
      <c r="B5" s="4">
        <v>2019</v>
      </c>
      <c r="C5" s="3" t="s">
        <v>27</v>
      </c>
      <c r="D5" s="3" t="s">
        <v>28</v>
      </c>
      <c r="E5" s="3" t="s">
        <v>29</v>
      </c>
      <c r="F5" s="3" t="s">
        <v>29</v>
      </c>
      <c r="G5" s="5">
        <v>43466.041666666802</v>
      </c>
      <c r="H5" s="5">
        <v>44196.041666666802</v>
      </c>
      <c r="I5" s="6">
        <v>9000</v>
      </c>
      <c r="J5" s="6">
        <f t="shared" si="0"/>
        <v>2200</v>
      </c>
      <c r="K5" s="6">
        <v>6800</v>
      </c>
      <c r="L5" s="7" t="s">
        <v>17</v>
      </c>
    </row>
    <row r="6" spans="1:12" x14ac:dyDescent="0.25">
      <c r="A6" s="3" t="s">
        <v>30</v>
      </c>
      <c r="B6" s="4">
        <v>2019</v>
      </c>
      <c r="C6" s="3" t="s">
        <v>31</v>
      </c>
      <c r="D6" s="3" t="s">
        <v>32</v>
      </c>
      <c r="E6" s="3" t="s">
        <v>33</v>
      </c>
      <c r="F6" s="3" t="s">
        <v>33</v>
      </c>
      <c r="G6" s="5">
        <v>43810.041666666802</v>
      </c>
      <c r="H6" s="5">
        <v>43861.041666666802</v>
      </c>
      <c r="I6" s="6">
        <v>1245.1199999999999</v>
      </c>
      <c r="J6" s="6">
        <f t="shared" si="0"/>
        <v>1245.1199999999999</v>
      </c>
      <c r="K6" s="6">
        <v>0</v>
      </c>
      <c r="L6" s="7" t="s">
        <v>17</v>
      </c>
    </row>
    <row r="7" spans="1:12" x14ac:dyDescent="0.25">
      <c r="A7" s="3" t="s">
        <v>34</v>
      </c>
      <c r="B7" s="4">
        <v>2019</v>
      </c>
      <c r="C7" s="3" t="s">
        <v>35</v>
      </c>
      <c r="D7" s="3" t="s">
        <v>32</v>
      </c>
      <c r="E7" s="3" t="s">
        <v>33</v>
      </c>
      <c r="F7" s="3" t="s">
        <v>33</v>
      </c>
      <c r="G7" s="5">
        <v>43809.041666666802</v>
      </c>
      <c r="H7" s="5">
        <v>43830.041666666802</v>
      </c>
      <c r="I7" s="6">
        <v>1245.1199999999999</v>
      </c>
      <c r="J7" s="6">
        <f t="shared" si="0"/>
        <v>1245.1199999999999</v>
      </c>
      <c r="K7" s="6">
        <v>0</v>
      </c>
      <c r="L7" s="7" t="s">
        <v>17</v>
      </c>
    </row>
    <row r="8" spans="1:12" x14ac:dyDescent="0.25">
      <c r="A8" s="3" t="s">
        <v>36</v>
      </c>
      <c r="B8" s="4">
        <v>2019</v>
      </c>
      <c r="C8" s="3" t="s">
        <v>37</v>
      </c>
      <c r="D8" s="3" t="s">
        <v>32</v>
      </c>
      <c r="E8" s="3" t="s">
        <v>33</v>
      </c>
      <c r="F8" s="3" t="s">
        <v>33</v>
      </c>
      <c r="G8" s="5">
        <v>43809.041666666802</v>
      </c>
      <c r="H8" s="5">
        <v>43830.041666666802</v>
      </c>
      <c r="I8" s="6">
        <v>1245.1199999999999</v>
      </c>
      <c r="J8" s="6">
        <f t="shared" si="0"/>
        <v>1245.1199999999999</v>
      </c>
      <c r="K8" s="6">
        <v>0</v>
      </c>
      <c r="L8" s="7" t="s">
        <v>17</v>
      </c>
    </row>
    <row r="9" spans="1:12" x14ac:dyDescent="0.25">
      <c r="A9" s="3" t="s">
        <v>18</v>
      </c>
      <c r="B9" s="4">
        <v>2019</v>
      </c>
      <c r="C9" s="3" t="s">
        <v>38</v>
      </c>
      <c r="D9" s="3" t="s">
        <v>39</v>
      </c>
      <c r="E9" s="3" t="s">
        <v>40</v>
      </c>
      <c r="F9" s="3" t="s">
        <v>41</v>
      </c>
      <c r="G9" s="5">
        <v>43809.041666666802</v>
      </c>
      <c r="H9" s="5">
        <v>44074.083333333401</v>
      </c>
      <c r="I9" s="6">
        <v>1442.54</v>
      </c>
      <c r="J9" s="6">
        <f t="shared" si="0"/>
        <v>1408.78</v>
      </c>
      <c r="K9" s="6">
        <v>33.76</v>
      </c>
      <c r="L9" s="7" t="s">
        <v>17</v>
      </c>
    </row>
    <row r="10" spans="1:12" x14ac:dyDescent="0.25">
      <c r="A10" s="3" t="s">
        <v>42</v>
      </c>
      <c r="B10" s="4">
        <v>2019</v>
      </c>
      <c r="C10" s="3" t="s">
        <v>43</v>
      </c>
      <c r="D10" s="3" t="s">
        <v>44</v>
      </c>
      <c r="E10" s="3" t="s">
        <v>45</v>
      </c>
      <c r="F10" s="3" t="s">
        <v>45</v>
      </c>
      <c r="G10" s="5">
        <v>43808.041666666802</v>
      </c>
      <c r="H10" s="5">
        <v>43830.041666666802</v>
      </c>
      <c r="I10" s="6">
        <v>500</v>
      </c>
      <c r="J10" s="6">
        <f t="shared" si="0"/>
        <v>454.54</v>
      </c>
      <c r="K10" s="6">
        <v>45.46</v>
      </c>
      <c r="L10" s="7" t="s">
        <v>17</v>
      </c>
    </row>
    <row r="11" spans="1:12" x14ac:dyDescent="0.25">
      <c r="A11" s="3" t="s">
        <v>46</v>
      </c>
      <c r="B11" s="4">
        <v>2019</v>
      </c>
      <c r="C11" s="3" t="s">
        <v>47</v>
      </c>
      <c r="D11" s="3" t="s">
        <v>48</v>
      </c>
      <c r="E11" s="3" t="s">
        <v>49</v>
      </c>
      <c r="F11" s="3" t="s">
        <v>49</v>
      </c>
      <c r="G11" s="5">
        <v>43770.041666666802</v>
      </c>
      <c r="H11" s="5">
        <v>43830.041666666802</v>
      </c>
      <c r="I11" s="6">
        <v>158.85</v>
      </c>
      <c r="J11" s="6">
        <f t="shared" si="0"/>
        <v>158.85</v>
      </c>
      <c r="K11" s="6">
        <v>0</v>
      </c>
      <c r="L11" s="7" t="s">
        <v>17</v>
      </c>
    </row>
    <row r="12" spans="1:12" x14ac:dyDescent="0.25">
      <c r="A12" s="3" t="s">
        <v>50</v>
      </c>
      <c r="B12" s="4">
        <v>2019</v>
      </c>
      <c r="C12" s="3" t="s">
        <v>51</v>
      </c>
      <c r="D12" s="3" t="s">
        <v>52</v>
      </c>
      <c r="E12" s="3" t="s">
        <v>53</v>
      </c>
      <c r="F12" s="3" t="s">
        <v>53</v>
      </c>
      <c r="G12" s="5">
        <v>43804.041666666802</v>
      </c>
      <c r="H12" s="5">
        <v>43830.041666666802</v>
      </c>
      <c r="I12" s="6">
        <v>148.51</v>
      </c>
      <c r="J12" s="6">
        <f t="shared" si="0"/>
        <v>148.51</v>
      </c>
      <c r="K12" s="6">
        <v>0</v>
      </c>
      <c r="L12" s="7" t="s">
        <v>17</v>
      </c>
    </row>
    <row r="13" spans="1:12" x14ac:dyDescent="0.25">
      <c r="A13" s="3" t="s">
        <v>54</v>
      </c>
      <c r="B13" s="4">
        <v>2019</v>
      </c>
      <c r="C13" s="3" t="s">
        <v>55</v>
      </c>
      <c r="D13" s="3" t="s">
        <v>56</v>
      </c>
      <c r="E13" s="3" t="s">
        <v>57</v>
      </c>
      <c r="F13" s="3" t="s">
        <v>57</v>
      </c>
      <c r="G13" s="5">
        <v>43802.041666666802</v>
      </c>
      <c r="H13" s="5">
        <v>43830.041666666802</v>
      </c>
      <c r="I13" s="6">
        <v>620</v>
      </c>
      <c r="J13" s="6">
        <f t="shared" si="0"/>
        <v>0</v>
      </c>
      <c r="K13" s="6">
        <v>620</v>
      </c>
      <c r="L13" s="7" t="s">
        <v>17</v>
      </c>
    </row>
    <row r="14" spans="1:12" x14ac:dyDescent="0.25">
      <c r="A14" s="3" t="s">
        <v>18</v>
      </c>
      <c r="B14" s="4">
        <v>2019</v>
      </c>
      <c r="C14" s="3" t="s">
        <v>58</v>
      </c>
      <c r="D14" s="3" t="s">
        <v>39</v>
      </c>
      <c r="E14" s="3" t="s">
        <v>40</v>
      </c>
      <c r="F14" s="3" t="s">
        <v>41</v>
      </c>
      <c r="G14" s="5">
        <v>43802.041666666802</v>
      </c>
      <c r="H14" s="5">
        <v>44074.083333333401</v>
      </c>
      <c r="I14" s="6">
        <v>300</v>
      </c>
      <c r="J14" s="6">
        <f t="shared" si="0"/>
        <v>300</v>
      </c>
      <c r="K14" s="6">
        <v>0</v>
      </c>
      <c r="L14" s="7" t="s">
        <v>17</v>
      </c>
    </row>
    <row r="15" spans="1:12" x14ac:dyDescent="0.25">
      <c r="A15" s="3" t="s">
        <v>18</v>
      </c>
      <c r="B15" s="4">
        <v>2019</v>
      </c>
      <c r="C15" s="3" t="s">
        <v>59</v>
      </c>
      <c r="D15" s="3" t="s">
        <v>32</v>
      </c>
      <c r="E15" s="3" t="s">
        <v>33</v>
      </c>
      <c r="F15" s="3" t="s">
        <v>33</v>
      </c>
      <c r="G15" s="5">
        <v>43801.041666666802</v>
      </c>
      <c r="H15" s="5">
        <v>44074.083333333401</v>
      </c>
      <c r="I15" s="6">
        <v>422.13</v>
      </c>
      <c r="J15" s="6">
        <f t="shared" si="0"/>
        <v>422.13</v>
      </c>
      <c r="K15" s="6">
        <v>0</v>
      </c>
      <c r="L15" s="7" t="s">
        <v>17</v>
      </c>
    </row>
    <row r="16" spans="1:12" x14ac:dyDescent="0.25">
      <c r="A16" s="3" t="s">
        <v>60</v>
      </c>
      <c r="B16" s="4">
        <v>2019</v>
      </c>
      <c r="C16" s="3" t="s">
        <v>61</v>
      </c>
      <c r="D16" s="3" t="s">
        <v>62</v>
      </c>
      <c r="E16" s="3" t="s">
        <v>63</v>
      </c>
      <c r="F16" s="3" t="s">
        <v>63</v>
      </c>
      <c r="G16" s="5">
        <v>43801.041666666802</v>
      </c>
      <c r="H16" s="5">
        <v>44196.041666666802</v>
      </c>
      <c r="I16" s="6">
        <v>2000</v>
      </c>
      <c r="J16" s="6">
        <f t="shared" si="0"/>
        <v>918.95</v>
      </c>
      <c r="K16" s="6">
        <v>1081.05</v>
      </c>
      <c r="L16" s="7" t="s">
        <v>17</v>
      </c>
    </row>
    <row r="17" spans="1:12" x14ac:dyDescent="0.25">
      <c r="A17" s="3" t="s">
        <v>18</v>
      </c>
      <c r="B17" s="4">
        <v>2019</v>
      </c>
      <c r="C17" s="3" t="s">
        <v>64</v>
      </c>
      <c r="D17" s="3" t="s">
        <v>65</v>
      </c>
      <c r="E17" s="3" t="s">
        <v>66</v>
      </c>
      <c r="F17" s="3" t="s">
        <v>66</v>
      </c>
      <c r="G17" s="5">
        <v>43798.041666666802</v>
      </c>
      <c r="H17" s="5">
        <v>44074.083333333401</v>
      </c>
      <c r="I17" s="6">
        <v>1563.91</v>
      </c>
      <c r="J17" s="6">
        <f t="shared" si="0"/>
        <v>1563.91</v>
      </c>
      <c r="K17" s="6">
        <v>0</v>
      </c>
      <c r="L17" s="7" t="s">
        <v>17</v>
      </c>
    </row>
    <row r="18" spans="1:12" x14ac:dyDescent="0.25">
      <c r="A18" s="3" t="s">
        <v>67</v>
      </c>
      <c r="B18" s="4">
        <v>2019</v>
      </c>
      <c r="C18" s="3" t="s">
        <v>68</v>
      </c>
      <c r="D18" s="3" t="s">
        <v>69</v>
      </c>
      <c r="E18" s="3" t="s">
        <v>70</v>
      </c>
      <c r="F18" s="3" t="s">
        <v>70</v>
      </c>
      <c r="G18" s="5">
        <v>43466.041666666802</v>
      </c>
      <c r="H18" s="5">
        <v>43830.041666666802</v>
      </c>
      <c r="I18" s="6">
        <v>1500</v>
      </c>
      <c r="J18" s="6">
        <f t="shared" si="0"/>
        <v>577.1</v>
      </c>
      <c r="K18" s="6">
        <v>922.9</v>
      </c>
      <c r="L18" s="7" t="s">
        <v>17</v>
      </c>
    </row>
    <row r="19" spans="1:12" x14ac:dyDescent="0.25">
      <c r="A19" s="3" t="s">
        <v>18</v>
      </c>
      <c r="B19" s="4">
        <v>2019</v>
      </c>
      <c r="C19" s="3" t="s">
        <v>71</v>
      </c>
      <c r="D19" s="3" t="s">
        <v>72</v>
      </c>
      <c r="E19" s="3" t="s">
        <v>73</v>
      </c>
      <c r="F19" s="3" t="s">
        <v>73</v>
      </c>
      <c r="G19" s="5">
        <v>43797.041666666802</v>
      </c>
      <c r="H19" s="5">
        <v>44074.083333333401</v>
      </c>
      <c r="I19" s="6">
        <v>2706.07</v>
      </c>
      <c r="J19" s="6">
        <f t="shared" si="0"/>
        <v>2679.5800000000004</v>
      </c>
      <c r="K19" s="6">
        <v>26.49</v>
      </c>
      <c r="L19" s="7" t="s">
        <v>17</v>
      </c>
    </row>
    <row r="20" spans="1:12" x14ac:dyDescent="0.25">
      <c r="A20" s="3" t="s">
        <v>18</v>
      </c>
      <c r="B20" s="4">
        <v>2019</v>
      </c>
      <c r="C20" s="3" t="s">
        <v>74</v>
      </c>
      <c r="D20" s="3" t="s">
        <v>75</v>
      </c>
      <c r="E20" s="3" t="s">
        <v>76</v>
      </c>
      <c r="F20" s="3" t="s">
        <v>76</v>
      </c>
      <c r="G20" s="5">
        <v>43796.041666666802</v>
      </c>
      <c r="H20" s="5">
        <v>43830.041666666802</v>
      </c>
      <c r="I20" s="6">
        <v>1866.75</v>
      </c>
      <c r="J20" s="6">
        <f t="shared" si="0"/>
        <v>1867.58</v>
      </c>
      <c r="K20" s="6">
        <v>-0.83</v>
      </c>
      <c r="L20" s="7" t="s">
        <v>17</v>
      </c>
    </row>
    <row r="21" spans="1:12" x14ac:dyDescent="0.25">
      <c r="A21" s="3" t="s">
        <v>77</v>
      </c>
      <c r="B21" s="4">
        <v>2019</v>
      </c>
      <c r="C21" s="3" t="s">
        <v>78</v>
      </c>
      <c r="D21" s="3" t="s">
        <v>79</v>
      </c>
      <c r="E21" s="3" t="s">
        <v>80</v>
      </c>
      <c r="F21" s="3" t="s">
        <v>80</v>
      </c>
      <c r="G21" s="5">
        <v>43466.041666666802</v>
      </c>
      <c r="H21" s="5">
        <v>44562.041666666802</v>
      </c>
      <c r="I21" s="6">
        <v>600</v>
      </c>
      <c r="J21" s="6">
        <f t="shared" si="0"/>
        <v>0</v>
      </c>
      <c r="K21" s="6">
        <v>600</v>
      </c>
      <c r="L21" s="7" t="s">
        <v>17</v>
      </c>
    </row>
    <row r="22" spans="1:12" x14ac:dyDescent="0.25">
      <c r="A22" s="3" t="s">
        <v>81</v>
      </c>
      <c r="B22" s="4">
        <v>2019</v>
      </c>
      <c r="C22" s="3" t="s">
        <v>82</v>
      </c>
      <c r="D22" s="3" t="s">
        <v>83</v>
      </c>
      <c r="E22" s="3" t="s">
        <v>84</v>
      </c>
      <c r="F22" s="3" t="s">
        <v>84</v>
      </c>
      <c r="G22" s="5">
        <v>43794.041666666802</v>
      </c>
      <c r="H22" s="5">
        <v>43830.041666666802</v>
      </c>
      <c r="I22" s="6">
        <v>500</v>
      </c>
      <c r="J22" s="6">
        <f t="shared" si="0"/>
        <v>500</v>
      </c>
      <c r="K22" s="6">
        <v>0</v>
      </c>
      <c r="L22" s="7" t="s">
        <v>17</v>
      </c>
    </row>
    <row r="23" spans="1:12" x14ac:dyDescent="0.25">
      <c r="A23" s="3" t="s">
        <v>50</v>
      </c>
      <c r="B23" s="4">
        <v>2019</v>
      </c>
      <c r="C23" s="3" t="s">
        <v>85</v>
      </c>
      <c r="D23" s="3" t="s">
        <v>39</v>
      </c>
      <c r="E23" s="3" t="s">
        <v>40</v>
      </c>
      <c r="F23" s="3" t="s">
        <v>41</v>
      </c>
      <c r="G23" s="5">
        <v>43790.041666666802</v>
      </c>
      <c r="H23" s="5">
        <v>43830.041666666802</v>
      </c>
      <c r="I23" s="6">
        <v>1452.37</v>
      </c>
      <c r="J23" s="6">
        <f t="shared" si="0"/>
        <v>1452.37</v>
      </c>
      <c r="K23" s="6">
        <v>0</v>
      </c>
      <c r="L23" s="7" t="s">
        <v>17</v>
      </c>
    </row>
    <row r="24" spans="1:12" x14ac:dyDescent="0.25">
      <c r="A24" s="3" t="s">
        <v>86</v>
      </c>
      <c r="B24" s="4">
        <v>2019</v>
      </c>
      <c r="C24" s="3" t="s">
        <v>87</v>
      </c>
      <c r="D24" s="3" t="s">
        <v>48</v>
      </c>
      <c r="E24" s="3" t="s">
        <v>49</v>
      </c>
      <c r="F24" s="3" t="s">
        <v>49</v>
      </c>
      <c r="G24" s="5">
        <v>43788.041666666802</v>
      </c>
      <c r="H24" s="5">
        <v>43830.041666666802</v>
      </c>
      <c r="I24" s="6">
        <v>2541.8200000000002</v>
      </c>
      <c r="J24" s="6">
        <f t="shared" si="0"/>
        <v>0</v>
      </c>
      <c r="K24" s="6">
        <v>2541.8200000000002</v>
      </c>
      <c r="L24" s="7" t="s">
        <v>17</v>
      </c>
    </row>
    <row r="25" spans="1:12" x14ac:dyDescent="0.25">
      <c r="A25" s="3" t="s">
        <v>88</v>
      </c>
      <c r="B25" s="4">
        <v>2019</v>
      </c>
      <c r="C25" s="3" t="s">
        <v>89</v>
      </c>
      <c r="D25" s="3" t="s">
        <v>90</v>
      </c>
      <c r="E25" s="3" t="s">
        <v>91</v>
      </c>
      <c r="F25" s="3" t="s">
        <v>91</v>
      </c>
      <c r="G25" s="5">
        <v>43739.083333333401</v>
      </c>
      <c r="H25" s="5">
        <v>43769.041666666802</v>
      </c>
      <c r="I25" s="6">
        <v>300</v>
      </c>
      <c r="J25" s="6">
        <f t="shared" si="0"/>
        <v>300</v>
      </c>
      <c r="K25" s="6">
        <v>0</v>
      </c>
      <c r="L25" s="7" t="s">
        <v>17</v>
      </c>
    </row>
    <row r="26" spans="1:12" x14ac:dyDescent="0.25">
      <c r="A26" s="3" t="s">
        <v>50</v>
      </c>
      <c r="B26" s="4">
        <v>2019</v>
      </c>
      <c r="C26" s="3" t="s">
        <v>92</v>
      </c>
      <c r="D26" s="3" t="s">
        <v>93</v>
      </c>
      <c r="E26" s="3" t="s">
        <v>94</v>
      </c>
      <c r="F26" s="3" t="s">
        <v>94</v>
      </c>
      <c r="G26" s="5">
        <v>43782.041666666802</v>
      </c>
      <c r="H26" s="5">
        <v>43830.041666666802</v>
      </c>
      <c r="I26" s="6">
        <v>60</v>
      </c>
      <c r="J26" s="6">
        <f t="shared" si="0"/>
        <v>60</v>
      </c>
      <c r="K26" s="6">
        <v>0</v>
      </c>
      <c r="L26" s="7" t="s">
        <v>17</v>
      </c>
    </row>
    <row r="27" spans="1:12" x14ac:dyDescent="0.25">
      <c r="A27" s="3" t="s">
        <v>54</v>
      </c>
      <c r="B27" s="4">
        <v>2019</v>
      </c>
      <c r="C27" s="3" t="s">
        <v>95</v>
      </c>
      <c r="D27" s="3" t="s">
        <v>93</v>
      </c>
      <c r="E27" s="3" t="s">
        <v>94</v>
      </c>
      <c r="F27" s="3" t="s">
        <v>94</v>
      </c>
      <c r="G27" s="5">
        <v>43782.041666666802</v>
      </c>
      <c r="H27" s="5">
        <v>43830.041666666802</v>
      </c>
      <c r="I27" s="6">
        <v>610</v>
      </c>
      <c r="J27" s="6">
        <f t="shared" si="0"/>
        <v>550</v>
      </c>
      <c r="K27" s="6">
        <v>60</v>
      </c>
      <c r="L27" s="7" t="s">
        <v>17</v>
      </c>
    </row>
    <row r="28" spans="1:12" x14ac:dyDescent="0.25">
      <c r="A28" s="3" t="s">
        <v>54</v>
      </c>
      <c r="B28" s="4">
        <v>2019</v>
      </c>
      <c r="C28" s="3" t="s">
        <v>96</v>
      </c>
      <c r="D28" s="3" t="s">
        <v>97</v>
      </c>
      <c r="E28" s="3" t="s">
        <v>98</v>
      </c>
      <c r="F28" s="3" t="s">
        <v>98</v>
      </c>
      <c r="G28" s="5">
        <v>43781.041666666802</v>
      </c>
      <c r="H28" s="5">
        <v>44074.083333333401</v>
      </c>
      <c r="I28" s="6">
        <v>504</v>
      </c>
      <c r="J28" s="6">
        <f t="shared" si="0"/>
        <v>504</v>
      </c>
      <c r="K28" s="6">
        <v>0</v>
      </c>
      <c r="L28" s="7" t="s">
        <v>17</v>
      </c>
    </row>
    <row r="29" spans="1:12" x14ac:dyDescent="0.25">
      <c r="A29" s="3" t="s">
        <v>99</v>
      </c>
      <c r="B29" s="4">
        <v>2019</v>
      </c>
      <c r="C29" s="3" t="s">
        <v>100</v>
      </c>
      <c r="D29" s="3" t="s">
        <v>93</v>
      </c>
      <c r="E29" s="3" t="s">
        <v>94</v>
      </c>
      <c r="F29" s="3" t="s">
        <v>94</v>
      </c>
      <c r="G29" s="5">
        <v>43781.041666666802</v>
      </c>
      <c r="H29" s="5">
        <v>43830.041666666802</v>
      </c>
      <c r="I29" s="6">
        <v>520</v>
      </c>
      <c r="J29" s="6">
        <f t="shared" si="0"/>
        <v>520</v>
      </c>
      <c r="K29" s="6">
        <v>0</v>
      </c>
      <c r="L29" s="7" t="s">
        <v>17</v>
      </c>
    </row>
    <row r="30" spans="1:12" x14ac:dyDescent="0.25">
      <c r="A30" s="3" t="s">
        <v>101</v>
      </c>
      <c r="B30" s="4">
        <v>2019</v>
      </c>
      <c r="C30" s="3" t="s">
        <v>102</v>
      </c>
      <c r="D30" s="3" t="s">
        <v>103</v>
      </c>
      <c r="E30" s="3" t="s">
        <v>104</v>
      </c>
      <c r="F30" s="3" t="s">
        <v>104</v>
      </c>
      <c r="G30" s="5">
        <v>43780.041666666802</v>
      </c>
      <c r="H30" s="5">
        <v>44561.041666666802</v>
      </c>
      <c r="I30" s="6">
        <v>130.80000000000001</v>
      </c>
      <c r="J30" s="6">
        <f t="shared" si="0"/>
        <v>130.80000000000001</v>
      </c>
      <c r="K30" s="6">
        <v>0</v>
      </c>
      <c r="L30" s="7" t="s">
        <v>17</v>
      </c>
    </row>
    <row r="31" spans="1:12" x14ac:dyDescent="0.25">
      <c r="A31" s="3" t="s">
        <v>105</v>
      </c>
      <c r="B31" s="4">
        <v>2019</v>
      </c>
      <c r="C31" s="3" t="s">
        <v>106</v>
      </c>
      <c r="D31" s="3" t="s">
        <v>107</v>
      </c>
      <c r="E31" s="3" t="s">
        <v>108</v>
      </c>
      <c r="F31" s="3" t="s">
        <v>108</v>
      </c>
      <c r="G31" s="5">
        <v>43770.041666666802</v>
      </c>
      <c r="H31" s="5">
        <v>43799.041666666802</v>
      </c>
      <c r="I31" s="6">
        <v>654.82000000000005</v>
      </c>
      <c r="J31" s="6">
        <f t="shared" si="0"/>
        <v>654.82000000000005</v>
      </c>
      <c r="K31" s="6">
        <v>0</v>
      </c>
      <c r="L31" s="7" t="s">
        <v>17</v>
      </c>
    </row>
    <row r="32" spans="1:12" x14ac:dyDescent="0.25">
      <c r="A32" s="3" t="s">
        <v>109</v>
      </c>
      <c r="B32" s="4">
        <v>2019</v>
      </c>
      <c r="C32" s="3" t="s">
        <v>110</v>
      </c>
      <c r="D32" s="3" t="s">
        <v>111</v>
      </c>
      <c r="E32" s="3" t="s">
        <v>112</v>
      </c>
      <c r="F32" s="3" t="s">
        <v>112</v>
      </c>
      <c r="G32" s="5">
        <v>43739.083333333401</v>
      </c>
      <c r="H32" s="5">
        <v>43799.041666666802</v>
      </c>
      <c r="I32" s="6">
        <v>350</v>
      </c>
      <c r="J32" s="6">
        <f t="shared" si="0"/>
        <v>0</v>
      </c>
      <c r="K32" s="6">
        <v>350</v>
      </c>
      <c r="L32" s="7" t="s">
        <v>17</v>
      </c>
    </row>
    <row r="33" spans="1:12" x14ac:dyDescent="0.25">
      <c r="A33" s="3" t="s">
        <v>113</v>
      </c>
      <c r="B33" s="4">
        <v>2019</v>
      </c>
      <c r="C33" s="3" t="s">
        <v>114</v>
      </c>
      <c r="D33" s="3" t="s">
        <v>115</v>
      </c>
      <c r="E33" s="3" t="s">
        <v>116</v>
      </c>
      <c r="F33" s="3" t="s">
        <v>117</v>
      </c>
      <c r="G33" s="5">
        <v>43768.041666666802</v>
      </c>
      <c r="H33" s="5">
        <v>44043.083333333401</v>
      </c>
      <c r="I33" s="6">
        <v>10800</v>
      </c>
      <c r="J33" s="6">
        <f t="shared" si="0"/>
        <v>3982.08</v>
      </c>
      <c r="K33" s="6">
        <v>6817.92</v>
      </c>
      <c r="L33" s="7" t="s">
        <v>17</v>
      </c>
    </row>
    <row r="34" spans="1:12" x14ac:dyDescent="0.25">
      <c r="A34" s="3" t="s">
        <v>50</v>
      </c>
      <c r="B34" s="4">
        <v>2019</v>
      </c>
      <c r="C34" s="3" t="s">
        <v>59</v>
      </c>
      <c r="D34" s="3" t="s">
        <v>32</v>
      </c>
      <c r="E34" s="3" t="s">
        <v>33</v>
      </c>
      <c r="F34" s="3" t="s">
        <v>33</v>
      </c>
      <c r="G34" s="5">
        <v>43763.083333333401</v>
      </c>
      <c r="H34" s="5">
        <v>44012.083333333401</v>
      </c>
      <c r="I34" s="6">
        <v>533.17999999999995</v>
      </c>
      <c r="J34" s="6">
        <f t="shared" si="0"/>
        <v>533.18999999999994</v>
      </c>
      <c r="K34" s="6">
        <v>-0.01</v>
      </c>
      <c r="L34" s="7" t="s">
        <v>17</v>
      </c>
    </row>
    <row r="35" spans="1:12" x14ac:dyDescent="0.25">
      <c r="A35" s="3" t="s">
        <v>118</v>
      </c>
      <c r="B35" s="4">
        <v>2019</v>
      </c>
      <c r="C35" s="3" t="s">
        <v>119</v>
      </c>
      <c r="D35" s="3" t="s">
        <v>48</v>
      </c>
      <c r="E35" s="3" t="s">
        <v>49</v>
      </c>
      <c r="F35" s="3" t="s">
        <v>49</v>
      </c>
      <c r="G35" s="5">
        <v>43762.083333333401</v>
      </c>
      <c r="H35" s="5">
        <v>43799.041666666802</v>
      </c>
      <c r="I35" s="6">
        <v>64.75</v>
      </c>
      <c r="J35" s="6">
        <f t="shared" si="0"/>
        <v>64.75</v>
      </c>
      <c r="K35" s="6">
        <v>0</v>
      </c>
      <c r="L35" s="7" t="s">
        <v>17</v>
      </c>
    </row>
    <row r="36" spans="1:12" x14ac:dyDescent="0.25">
      <c r="A36" s="3" t="s">
        <v>120</v>
      </c>
      <c r="B36" s="4">
        <v>2019</v>
      </c>
      <c r="C36" s="3" t="s">
        <v>121</v>
      </c>
      <c r="D36" s="3" t="s">
        <v>122</v>
      </c>
      <c r="E36" s="3" t="s">
        <v>123</v>
      </c>
      <c r="F36" s="3" t="s">
        <v>123</v>
      </c>
      <c r="G36" s="5">
        <v>43759.083333333401</v>
      </c>
      <c r="H36" s="5">
        <v>43769.041666666802</v>
      </c>
      <c r="I36" s="6">
        <v>153</v>
      </c>
      <c r="J36" s="6">
        <f t="shared" si="0"/>
        <v>137</v>
      </c>
      <c r="K36" s="6">
        <v>16</v>
      </c>
      <c r="L36" s="7" t="s">
        <v>17</v>
      </c>
    </row>
    <row r="37" spans="1:12" x14ac:dyDescent="0.25">
      <c r="A37" s="3" t="s">
        <v>124</v>
      </c>
      <c r="B37" s="4">
        <v>2019</v>
      </c>
      <c r="C37" s="3" t="s">
        <v>125</v>
      </c>
      <c r="D37" s="3" t="s">
        <v>126</v>
      </c>
      <c r="E37" s="3" t="s">
        <v>127</v>
      </c>
      <c r="F37" s="3" t="s">
        <v>127</v>
      </c>
      <c r="G37" s="5">
        <v>43800.041666666802</v>
      </c>
      <c r="H37" s="5">
        <v>43890.041666666802</v>
      </c>
      <c r="I37" s="6">
        <v>1860</v>
      </c>
      <c r="J37" s="6">
        <f t="shared" si="0"/>
        <v>0</v>
      </c>
      <c r="K37" s="6">
        <v>1860</v>
      </c>
      <c r="L37" s="7" t="s">
        <v>17</v>
      </c>
    </row>
    <row r="38" spans="1:12" x14ac:dyDescent="0.25">
      <c r="A38" s="3" t="s">
        <v>128</v>
      </c>
      <c r="B38" s="4">
        <v>2019</v>
      </c>
      <c r="C38" s="3" t="s">
        <v>129</v>
      </c>
      <c r="D38" s="3" t="s">
        <v>130</v>
      </c>
      <c r="E38" s="3" t="s">
        <v>131</v>
      </c>
      <c r="F38" s="3" t="s">
        <v>131</v>
      </c>
      <c r="G38" s="5">
        <v>43759.083333333401</v>
      </c>
      <c r="H38" s="5">
        <v>43769.041666666802</v>
      </c>
      <c r="I38" s="6">
        <v>95</v>
      </c>
      <c r="J38" s="6">
        <f t="shared" si="0"/>
        <v>285</v>
      </c>
      <c r="K38" s="6">
        <v>-190</v>
      </c>
      <c r="L38" s="7" t="s">
        <v>17</v>
      </c>
    </row>
    <row r="39" spans="1:12" x14ac:dyDescent="0.25">
      <c r="A39" s="3" t="s">
        <v>50</v>
      </c>
      <c r="B39" s="4">
        <v>2019</v>
      </c>
      <c r="C39" s="3" t="s">
        <v>132</v>
      </c>
      <c r="D39" s="3" t="s">
        <v>72</v>
      </c>
      <c r="E39" s="3" t="s">
        <v>73</v>
      </c>
      <c r="F39" s="3" t="s">
        <v>73</v>
      </c>
      <c r="G39" s="5">
        <v>43759.083333333401</v>
      </c>
      <c r="H39" s="5">
        <v>44074.083333333401</v>
      </c>
      <c r="I39" s="6">
        <v>1455.49</v>
      </c>
      <c r="J39" s="6">
        <f t="shared" si="0"/>
        <v>1238.82</v>
      </c>
      <c r="K39" s="6">
        <v>216.67</v>
      </c>
      <c r="L39" s="7" t="s">
        <v>17</v>
      </c>
    </row>
    <row r="40" spans="1:12" x14ac:dyDescent="0.25">
      <c r="A40" s="3" t="s">
        <v>50</v>
      </c>
      <c r="B40" s="4">
        <v>2019</v>
      </c>
      <c r="C40" s="3" t="s">
        <v>132</v>
      </c>
      <c r="D40" s="3" t="s">
        <v>65</v>
      </c>
      <c r="E40" s="3" t="s">
        <v>66</v>
      </c>
      <c r="F40" s="3" t="s">
        <v>66</v>
      </c>
      <c r="G40" s="5">
        <v>43759.083333333401</v>
      </c>
      <c r="H40" s="5">
        <v>44074.083333333401</v>
      </c>
      <c r="I40" s="6">
        <v>1050.53</v>
      </c>
      <c r="J40" s="6">
        <f t="shared" si="0"/>
        <v>1050.54</v>
      </c>
      <c r="K40" s="6">
        <v>-0.01</v>
      </c>
      <c r="L40" s="7" t="s">
        <v>17</v>
      </c>
    </row>
    <row r="41" spans="1:12" x14ac:dyDescent="0.25">
      <c r="A41" s="3" t="s">
        <v>128</v>
      </c>
      <c r="B41" s="4">
        <v>2019</v>
      </c>
      <c r="C41" s="3" t="s">
        <v>134</v>
      </c>
      <c r="D41" s="3" t="s">
        <v>72</v>
      </c>
      <c r="E41" s="3" t="s">
        <v>73</v>
      </c>
      <c r="F41" s="3" t="s">
        <v>73</v>
      </c>
      <c r="G41" s="5">
        <v>43754.083333333401</v>
      </c>
      <c r="H41" s="5">
        <v>43799.041666666802</v>
      </c>
      <c r="I41" s="6">
        <v>23.5</v>
      </c>
      <c r="J41" s="6">
        <f t="shared" si="0"/>
        <v>23.5</v>
      </c>
      <c r="K41" s="6">
        <v>0</v>
      </c>
      <c r="L41" s="7" t="s">
        <v>17</v>
      </c>
    </row>
    <row r="42" spans="1:12" x14ac:dyDescent="0.25">
      <c r="A42" s="3" t="s">
        <v>135</v>
      </c>
      <c r="B42" s="4">
        <v>2019</v>
      </c>
      <c r="C42" s="3" t="s">
        <v>136</v>
      </c>
      <c r="D42" s="3" t="s">
        <v>56</v>
      </c>
      <c r="E42" s="3" t="s">
        <v>57</v>
      </c>
      <c r="F42" s="3" t="s">
        <v>57</v>
      </c>
      <c r="G42" s="5">
        <v>43753.083333333401</v>
      </c>
      <c r="H42" s="5">
        <v>43769.041666666802</v>
      </c>
      <c r="I42" s="6">
        <v>341</v>
      </c>
      <c r="J42" s="6">
        <f t="shared" si="0"/>
        <v>0</v>
      </c>
      <c r="K42" s="6">
        <v>341</v>
      </c>
      <c r="L42" s="7" t="s">
        <v>17</v>
      </c>
    </row>
    <row r="43" spans="1:12" x14ac:dyDescent="0.25">
      <c r="A43" s="3" t="s">
        <v>137</v>
      </c>
      <c r="B43" s="4">
        <v>2019</v>
      </c>
      <c r="C43" s="3" t="s">
        <v>138</v>
      </c>
      <c r="D43" s="3" t="s">
        <v>139</v>
      </c>
      <c r="E43" s="3" t="s">
        <v>140</v>
      </c>
      <c r="F43" s="3" t="s">
        <v>140</v>
      </c>
      <c r="G43" s="5">
        <v>43753.083333333401</v>
      </c>
      <c r="H43" s="5">
        <v>44804.083333333401</v>
      </c>
      <c r="I43" s="6">
        <v>103724.02</v>
      </c>
      <c r="J43" s="6">
        <f t="shared" si="0"/>
        <v>8195.0200000000041</v>
      </c>
      <c r="K43" s="6">
        <v>95529</v>
      </c>
      <c r="L43" s="7" t="s">
        <v>141</v>
      </c>
    </row>
    <row r="44" spans="1:12" x14ac:dyDescent="0.25">
      <c r="A44" s="3" t="s">
        <v>142</v>
      </c>
      <c r="B44" s="4">
        <v>2019</v>
      </c>
      <c r="C44" s="3" t="s">
        <v>143</v>
      </c>
      <c r="D44" s="3" t="s">
        <v>144</v>
      </c>
      <c r="E44" s="3" t="s">
        <v>145</v>
      </c>
      <c r="F44" s="3" t="s">
        <v>145</v>
      </c>
      <c r="G44" s="5">
        <v>43747.083333333401</v>
      </c>
      <c r="H44" s="5">
        <v>44196.041666666802</v>
      </c>
      <c r="I44" s="6">
        <v>708</v>
      </c>
      <c r="J44" s="6">
        <f t="shared" si="0"/>
        <v>708</v>
      </c>
      <c r="K44" s="6">
        <v>0</v>
      </c>
      <c r="L44" s="7" t="s">
        <v>17</v>
      </c>
    </row>
    <row r="45" spans="1:12" x14ac:dyDescent="0.25">
      <c r="A45" s="3" t="s">
        <v>146</v>
      </c>
      <c r="B45" s="4">
        <v>2019</v>
      </c>
      <c r="C45" s="3" t="s">
        <v>147</v>
      </c>
      <c r="D45" s="3" t="s">
        <v>148</v>
      </c>
      <c r="E45" s="3" t="s">
        <v>149</v>
      </c>
      <c r="F45" s="3" t="s">
        <v>150</v>
      </c>
      <c r="G45" s="5">
        <v>43466.041666666802</v>
      </c>
      <c r="H45" s="5">
        <v>43830.041666666802</v>
      </c>
      <c r="I45" s="6">
        <v>2106</v>
      </c>
      <c r="J45" s="6">
        <f t="shared" si="0"/>
        <v>3581</v>
      </c>
      <c r="K45" s="6">
        <v>-1475</v>
      </c>
      <c r="L45" s="7" t="s">
        <v>17</v>
      </c>
    </row>
    <row r="46" spans="1:12" x14ac:dyDescent="0.25">
      <c r="A46" s="3" t="s">
        <v>151</v>
      </c>
      <c r="B46" s="4">
        <v>2019</v>
      </c>
      <c r="C46" s="3" t="s">
        <v>152</v>
      </c>
      <c r="D46" s="3" t="s">
        <v>72</v>
      </c>
      <c r="E46" s="3" t="s">
        <v>73</v>
      </c>
      <c r="F46" s="3" t="s">
        <v>73</v>
      </c>
      <c r="G46" s="5">
        <v>43742.083333333401</v>
      </c>
      <c r="H46" s="5">
        <v>43830.041666666802</v>
      </c>
      <c r="I46" s="6">
        <v>610</v>
      </c>
      <c r="J46" s="6">
        <f t="shared" si="0"/>
        <v>549</v>
      </c>
      <c r="K46" s="6">
        <v>61</v>
      </c>
      <c r="L46" s="7" t="s">
        <v>17</v>
      </c>
    </row>
    <row r="47" spans="1:12" x14ac:dyDescent="0.25">
      <c r="A47" s="3" t="s">
        <v>153</v>
      </c>
      <c r="B47" s="4">
        <v>2019</v>
      </c>
      <c r="C47" s="3" t="s">
        <v>154</v>
      </c>
      <c r="D47" s="3" t="s">
        <v>155</v>
      </c>
      <c r="E47" s="3" t="s">
        <v>156</v>
      </c>
      <c r="F47" s="3" t="s">
        <v>156</v>
      </c>
      <c r="G47" s="5">
        <v>43742.083333333401</v>
      </c>
      <c r="H47" s="5">
        <v>44196.041666666802</v>
      </c>
      <c r="I47" s="6">
        <v>2000</v>
      </c>
      <c r="J47" s="6">
        <f t="shared" si="0"/>
        <v>315</v>
      </c>
      <c r="K47" s="6">
        <v>1685</v>
      </c>
      <c r="L47" s="7" t="s">
        <v>17</v>
      </c>
    </row>
    <row r="48" spans="1:12" x14ac:dyDescent="0.25">
      <c r="A48" s="3" t="s">
        <v>158</v>
      </c>
      <c r="B48" s="4">
        <v>2019</v>
      </c>
      <c r="C48" s="3" t="s">
        <v>159</v>
      </c>
      <c r="D48" s="3" t="s">
        <v>39</v>
      </c>
      <c r="E48" s="3" t="s">
        <v>40</v>
      </c>
      <c r="F48" s="3" t="s">
        <v>41</v>
      </c>
      <c r="G48" s="5">
        <v>43740.083333333401</v>
      </c>
      <c r="H48" s="5">
        <v>43769.041666666802</v>
      </c>
      <c r="I48" s="6">
        <v>200</v>
      </c>
      <c r="J48" s="6">
        <f t="shared" si="0"/>
        <v>200</v>
      </c>
      <c r="K48" s="6">
        <v>0</v>
      </c>
      <c r="L48" s="7" t="s">
        <v>17</v>
      </c>
    </row>
    <row r="49" spans="1:12" x14ac:dyDescent="0.25">
      <c r="A49" s="3" t="s">
        <v>146</v>
      </c>
      <c r="B49" s="4">
        <v>2019</v>
      </c>
      <c r="C49" s="3" t="s">
        <v>160</v>
      </c>
      <c r="D49" s="3" t="s">
        <v>148</v>
      </c>
      <c r="E49" s="3" t="s">
        <v>149</v>
      </c>
      <c r="F49" s="3" t="s">
        <v>150</v>
      </c>
      <c r="G49" s="5">
        <v>43466.041666666802</v>
      </c>
      <c r="H49" s="5">
        <v>43830.041666666802</v>
      </c>
      <c r="I49" s="6">
        <v>2106</v>
      </c>
      <c r="J49" s="6">
        <f t="shared" si="0"/>
        <v>0</v>
      </c>
      <c r="K49" s="6">
        <v>2106</v>
      </c>
      <c r="L49" s="7" t="s">
        <v>17</v>
      </c>
    </row>
    <row r="50" spans="1:12" x14ac:dyDescent="0.25">
      <c r="A50" s="3" t="s">
        <v>161</v>
      </c>
      <c r="B50" s="4">
        <v>2019</v>
      </c>
      <c r="C50" s="3" t="s">
        <v>162</v>
      </c>
      <c r="D50" s="3" t="s">
        <v>163</v>
      </c>
      <c r="E50" s="3" t="s">
        <v>164</v>
      </c>
      <c r="F50" s="3" t="s">
        <v>164</v>
      </c>
      <c r="G50" s="5">
        <v>43709.083333333401</v>
      </c>
      <c r="H50" s="5">
        <v>44196.041666666802</v>
      </c>
      <c r="I50" s="6">
        <v>3000</v>
      </c>
      <c r="J50" s="6">
        <f t="shared" si="0"/>
        <v>2358</v>
      </c>
      <c r="K50" s="6">
        <v>642</v>
      </c>
      <c r="L50" s="7" t="s">
        <v>17</v>
      </c>
    </row>
    <row r="51" spans="1:12" x14ac:dyDescent="0.25">
      <c r="A51" s="3" t="s">
        <v>165</v>
      </c>
      <c r="B51" s="4">
        <v>2019</v>
      </c>
      <c r="C51" s="3" t="s">
        <v>166</v>
      </c>
      <c r="D51" s="3" t="s">
        <v>83</v>
      </c>
      <c r="E51" s="3" t="s">
        <v>84</v>
      </c>
      <c r="F51" s="3" t="s">
        <v>84</v>
      </c>
      <c r="G51" s="5">
        <v>43739.083333333401</v>
      </c>
      <c r="H51" s="5">
        <v>43769.041666666802</v>
      </c>
      <c r="I51" s="6">
        <v>1000</v>
      </c>
      <c r="J51" s="6">
        <f t="shared" si="0"/>
        <v>999.6</v>
      </c>
      <c r="K51" s="6">
        <v>0.4</v>
      </c>
      <c r="L51" s="7" t="s">
        <v>17</v>
      </c>
    </row>
    <row r="52" spans="1:12" x14ac:dyDescent="0.25">
      <c r="A52" s="3" t="s">
        <v>167</v>
      </c>
      <c r="B52" s="4">
        <v>2019</v>
      </c>
      <c r="C52" s="3" t="s">
        <v>168</v>
      </c>
      <c r="D52" s="3" t="s">
        <v>72</v>
      </c>
      <c r="E52" s="3" t="s">
        <v>73</v>
      </c>
      <c r="F52" s="3" t="s">
        <v>73</v>
      </c>
      <c r="G52" s="5">
        <v>43738.083333333401</v>
      </c>
      <c r="H52" s="5">
        <v>43799.041666666802</v>
      </c>
      <c r="I52" s="6">
        <v>4685</v>
      </c>
      <c r="J52" s="6">
        <f t="shared" si="0"/>
        <v>3200</v>
      </c>
      <c r="K52" s="6">
        <v>1485</v>
      </c>
      <c r="L52" s="7" t="s">
        <v>17</v>
      </c>
    </row>
    <row r="53" spans="1:12" x14ac:dyDescent="0.25">
      <c r="A53" s="3" t="s">
        <v>169</v>
      </c>
      <c r="B53" s="4">
        <v>2019</v>
      </c>
      <c r="C53" s="3" t="s">
        <v>170</v>
      </c>
      <c r="D53" s="3" t="s">
        <v>171</v>
      </c>
      <c r="E53" s="3" t="s">
        <v>172</v>
      </c>
      <c r="F53" s="3" t="s">
        <v>172</v>
      </c>
      <c r="G53" s="5">
        <v>43735.083333333401</v>
      </c>
      <c r="H53" s="5">
        <v>44196.041666666802</v>
      </c>
      <c r="I53" s="6">
        <v>2000</v>
      </c>
      <c r="J53" s="6">
        <f t="shared" si="0"/>
        <v>951.28</v>
      </c>
      <c r="K53" s="6">
        <v>1048.72</v>
      </c>
      <c r="L53" s="7" t="s">
        <v>17</v>
      </c>
    </row>
    <row r="54" spans="1:12" x14ac:dyDescent="0.25">
      <c r="A54" s="3" t="s">
        <v>173</v>
      </c>
      <c r="B54" s="4">
        <v>2019</v>
      </c>
      <c r="C54" s="3" t="s">
        <v>174</v>
      </c>
      <c r="D54" s="3" t="s">
        <v>175</v>
      </c>
      <c r="E54" s="3" t="s">
        <v>176</v>
      </c>
      <c r="F54" s="3" t="s">
        <v>177</v>
      </c>
      <c r="G54" s="5">
        <v>43709.083333333401</v>
      </c>
      <c r="H54" s="5">
        <v>43830.041666666802</v>
      </c>
      <c r="I54" s="6">
        <v>600</v>
      </c>
      <c r="J54" s="6">
        <f t="shared" si="0"/>
        <v>0</v>
      </c>
      <c r="K54" s="6">
        <v>600</v>
      </c>
      <c r="L54" s="7" t="s">
        <v>17</v>
      </c>
    </row>
    <row r="55" spans="1:12" x14ac:dyDescent="0.25">
      <c r="A55" s="3" t="s">
        <v>178</v>
      </c>
      <c r="B55" s="4">
        <v>2019</v>
      </c>
      <c r="C55" s="3" t="s">
        <v>179</v>
      </c>
      <c r="D55" s="3" t="s">
        <v>48</v>
      </c>
      <c r="E55" s="3" t="s">
        <v>49</v>
      </c>
      <c r="F55" s="3" t="s">
        <v>49</v>
      </c>
      <c r="G55" s="5">
        <v>43709.083333333401</v>
      </c>
      <c r="H55" s="5">
        <v>43830.041666666802</v>
      </c>
      <c r="I55" s="6">
        <v>130</v>
      </c>
      <c r="J55" s="6">
        <f t="shared" si="0"/>
        <v>0</v>
      </c>
      <c r="K55" s="6">
        <v>130</v>
      </c>
      <c r="L55" s="7" t="s">
        <v>17</v>
      </c>
    </row>
    <row r="56" spans="1:12" x14ac:dyDescent="0.25">
      <c r="A56" s="3" t="s">
        <v>50</v>
      </c>
      <c r="B56" s="4">
        <v>2019</v>
      </c>
      <c r="C56" s="3" t="s">
        <v>180</v>
      </c>
      <c r="D56" s="3" t="s">
        <v>75</v>
      </c>
      <c r="E56" s="3" t="s">
        <v>76</v>
      </c>
      <c r="F56" s="3" t="s">
        <v>76</v>
      </c>
      <c r="G56" s="5">
        <v>43727.083333333401</v>
      </c>
      <c r="H56" s="5">
        <v>44074.083333333401</v>
      </c>
      <c r="I56" s="6">
        <v>486.79</v>
      </c>
      <c r="J56" s="6">
        <f t="shared" si="0"/>
        <v>486.79</v>
      </c>
      <c r="K56" s="6">
        <v>0</v>
      </c>
      <c r="L56" s="7" t="s">
        <v>17</v>
      </c>
    </row>
    <row r="57" spans="1:12" x14ac:dyDescent="0.25">
      <c r="A57" s="3" t="s">
        <v>181</v>
      </c>
      <c r="B57" s="4">
        <v>2019</v>
      </c>
      <c r="C57" s="3" t="s">
        <v>182</v>
      </c>
      <c r="D57" s="3" t="s">
        <v>93</v>
      </c>
      <c r="E57" s="3" t="s">
        <v>94</v>
      </c>
      <c r="F57" s="3" t="s">
        <v>94</v>
      </c>
      <c r="G57" s="5">
        <v>43724.083333333401</v>
      </c>
      <c r="H57" s="5">
        <v>43830.041666666802</v>
      </c>
      <c r="I57" s="6">
        <v>1678</v>
      </c>
      <c r="J57" s="6">
        <f t="shared" si="0"/>
        <v>1678</v>
      </c>
      <c r="K57" s="6">
        <v>0</v>
      </c>
      <c r="L57" s="7" t="s">
        <v>17</v>
      </c>
    </row>
    <row r="58" spans="1:12" x14ac:dyDescent="0.25">
      <c r="A58" s="3" t="s">
        <v>183</v>
      </c>
      <c r="B58" s="4">
        <v>2019</v>
      </c>
      <c r="C58" s="3" t="s">
        <v>184</v>
      </c>
      <c r="D58" s="3" t="s">
        <v>185</v>
      </c>
      <c r="E58" s="3" t="s">
        <v>186</v>
      </c>
      <c r="F58" s="3" t="s">
        <v>186</v>
      </c>
      <c r="G58" s="5">
        <v>43466.041666666802</v>
      </c>
      <c r="H58" s="5">
        <v>43830.041666666802</v>
      </c>
      <c r="I58" s="6">
        <v>8500</v>
      </c>
      <c r="J58" s="6">
        <f t="shared" si="0"/>
        <v>8500</v>
      </c>
      <c r="K58" s="6">
        <v>0</v>
      </c>
      <c r="L58" s="7" t="s">
        <v>17</v>
      </c>
    </row>
    <row r="59" spans="1:12" x14ac:dyDescent="0.25">
      <c r="A59" s="3" t="s">
        <v>187</v>
      </c>
      <c r="B59" s="4">
        <v>2019</v>
      </c>
      <c r="C59" s="3" t="s">
        <v>188</v>
      </c>
      <c r="D59" s="3" t="s">
        <v>72</v>
      </c>
      <c r="E59" s="3" t="s">
        <v>73</v>
      </c>
      <c r="F59" s="3" t="s">
        <v>73</v>
      </c>
      <c r="G59" s="5">
        <v>43719.083333333401</v>
      </c>
      <c r="H59" s="5">
        <v>43769.041666666802</v>
      </c>
      <c r="I59" s="6">
        <v>1785.08</v>
      </c>
      <c r="J59" s="6">
        <f t="shared" si="0"/>
        <v>1785.08</v>
      </c>
      <c r="K59" s="6">
        <v>0</v>
      </c>
      <c r="L59" s="7" t="s">
        <v>17</v>
      </c>
    </row>
    <row r="60" spans="1:12" x14ac:dyDescent="0.25">
      <c r="A60" s="3" t="s">
        <v>189</v>
      </c>
      <c r="B60" s="4">
        <v>2019</v>
      </c>
      <c r="C60" s="3" t="s">
        <v>190</v>
      </c>
      <c r="D60" s="3" t="s">
        <v>191</v>
      </c>
      <c r="E60" s="3" t="s">
        <v>192</v>
      </c>
      <c r="F60" s="3" t="s">
        <v>192</v>
      </c>
      <c r="G60" s="5">
        <v>43718.083333333401</v>
      </c>
      <c r="H60" s="5">
        <v>44012.083333333401</v>
      </c>
      <c r="I60" s="6">
        <v>5000</v>
      </c>
      <c r="J60" s="6">
        <f t="shared" si="0"/>
        <v>2866.83</v>
      </c>
      <c r="K60" s="6">
        <v>2133.17</v>
      </c>
      <c r="L60" s="7" t="s">
        <v>17</v>
      </c>
    </row>
    <row r="61" spans="1:12" x14ac:dyDescent="0.25">
      <c r="A61" s="3" t="s">
        <v>193</v>
      </c>
      <c r="B61" s="4">
        <v>2019</v>
      </c>
      <c r="C61" s="3" t="s">
        <v>194</v>
      </c>
      <c r="D61" s="3" t="s">
        <v>72</v>
      </c>
      <c r="E61" s="3" t="s">
        <v>73</v>
      </c>
      <c r="F61" s="3" t="s">
        <v>73</v>
      </c>
      <c r="G61" s="5">
        <v>43714.083333333401</v>
      </c>
      <c r="H61" s="5">
        <v>43769.041666666802</v>
      </c>
      <c r="I61" s="6">
        <v>1277.1099999999999</v>
      </c>
      <c r="J61" s="6">
        <f t="shared" si="0"/>
        <v>1277.1099999999999</v>
      </c>
      <c r="K61" s="6">
        <v>0</v>
      </c>
      <c r="L61" s="7" t="s">
        <v>17</v>
      </c>
    </row>
    <row r="62" spans="1:12" x14ac:dyDescent="0.25">
      <c r="A62" s="3" t="s">
        <v>195</v>
      </c>
      <c r="B62" s="4">
        <v>2019</v>
      </c>
      <c r="C62" s="3" t="s">
        <v>196</v>
      </c>
      <c r="D62" s="3" t="s">
        <v>197</v>
      </c>
      <c r="E62" s="3" t="s">
        <v>198</v>
      </c>
      <c r="F62" s="3" t="s">
        <v>198</v>
      </c>
      <c r="G62" s="5">
        <v>43709.083333333401</v>
      </c>
      <c r="H62" s="5">
        <v>43983.083333333401</v>
      </c>
      <c r="I62" s="6">
        <v>950</v>
      </c>
      <c r="J62" s="6">
        <f t="shared" si="0"/>
        <v>89.220000000000027</v>
      </c>
      <c r="K62" s="6">
        <v>860.78</v>
      </c>
      <c r="L62" s="7" t="s">
        <v>17</v>
      </c>
    </row>
    <row r="63" spans="1:12" x14ac:dyDescent="0.25">
      <c r="A63" s="3" t="s">
        <v>128</v>
      </c>
      <c r="B63" s="4">
        <v>2019</v>
      </c>
      <c r="C63" s="3" t="s">
        <v>199</v>
      </c>
      <c r="D63" s="3" t="s">
        <v>171</v>
      </c>
      <c r="E63" s="3" t="s">
        <v>172</v>
      </c>
      <c r="F63" s="3" t="s">
        <v>172</v>
      </c>
      <c r="G63" s="5">
        <v>43711.083333333401</v>
      </c>
      <c r="H63" s="5">
        <v>43738.083333333401</v>
      </c>
      <c r="I63" s="6">
        <v>195.04</v>
      </c>
      <c r="J63" s="6">
        <f t="shared" si="0"/>
        <v>195.04</v>
      </c>
      <c r="K63" s="6">
        <v>0</v>
      </c>
      <c r="L63" s="7" t="s">
        <v>17</v>
      </c>
    </row>
    <row r="64" spans="1:12" x14ac:dyDescent="0.25">
      <c r="A64" s="3" t="s">
        <v>200</v>
      </c>
      <c r="B64" s="4">
        <v>2019</v>
      </c>
      <c r="C64" s="3" t="s">
        <v>201</v>
      </c>
      <c r="D64" s="3" t="s">
        <v>191</v>
      </c>
      <c r="E64" s="3" t="s">
        <v>192</v>
      </c>
      <c r="F64" s="3" t="s">
        <v>192</v>
      </c>
      <c r="G64" s="5">
        <v>43709.083333333401</v>
      </c>
      <c r="H64" s="5">
        <v>45169.083333333401</v>
      </c>
      <c r="I64" s="6">
        <v>3456765.37</v>
      </c>
      <c r="J64" s="6">
        <f t="shared" si="0"/>
        <v>495383.16999999993</v>
      </c>
      <c r="K64" s="6">
        <v>2961382.2</v>
      </c>
      <c r="L64" s="7" t="s">
        <v>141</v>
      </c>
    </row>
    <row r="65" spans="1:12" x14ac:dyDescent="0.25">
      <c r="A65" s="3" t="s">
        <v>202</v>
      </c>
      <c r="B65" s="4">
        <v>2019</v>
      </c>
      <c r="C65" s="3" t="s">
        <v>203</v>
      </c>
      <c r="D65" s="3" t="s">
        <v>204</v>
      </c>
      <c r="E65" s="3" t="s">
        <v>205</v>
      </c>
      <c r="F65" s="3" t="s">
        <v>206</v>
      </c>
      <c r="G65" s="5">
        <v>43556.083333333401</v>
      </c>
      <c r="H65" s="5">
        <v>43678.083333333401</v>
      </c>
      <c r="I65" s="6">
        <v>4530</v>
      </c>
      <c r="J65" s="6">
        <f t="shared" si="0"/>
        <v>4528.6000000000004</v>
      </c>
      <c r="K65" s="6">
        <v>1.4</v>
      </c>
      <c r="L65" s="7" t="s">
        <v>17</v>
      </c>
    </row>
    <row r="66" spans="1:12" x14ac:dyDescent="0.25">
      <c r="A66" s="3" t="s">
        <v>207</v>
      </c>
      <c r="B66" s="4">
        <v>2019</v>
      </c>
      <c r="C66" s="3" t="s">
        <v>208</v>
      </c>
      <c r="D66" s="3" t="s">
        <v>209</v>
      </c>
      <c r="E66" s="3" t="s">
        <v>210</v>
      </c>
      <c r="F66" s="3" t="s">
        <v>210</v>
      </c>
      <c r="G66" s="5">
        <v>43709.083333333401</v>
      </c>
      <c r="H66" s="5">
        <v>44803.083333333401</v>
      </c>
      <c r="I66" s="6">
        <v>120000</v>
      </c>
      <c r="J66" s="6">
        <f t="shared" si="0"/>
        <v>400</v>
      </c>
      <c r="K66" s="6">
        <v>119600</v>
      </c>
      <c r="L66" s="7" t="s">
        <v>141</v>
      </c>
    </row>
    <row r="67" spans="1:12" x14ac:dyDescent="0.25">
      <c r="A67" s="3" t="s">
        <v>211</v>
      </c>
      <c r="B67" s="4">
        <v>2019</v>
      </c>
      <c r="C67" s="3" t="s">
        <v>212</v>
      </c>
      <c r="D67" s="3" t="s">
        <v>72</v>
      </c>
      <c r="E67" s="3" t="s">
        <v>73</v>
      </c>
      <c r="F67" s="3" t="s">
        <v>73</v>
      </c>
      <c r="G67" s="5">
        <v>43677.083333333401</v>
      </c>
      <c r="H67" s="5">
        <v>43738.083333333401</v>
      </c>
      <c r="I67" s="6">
        <v>1582.91</v>
      </c>
      <c r="J67" s="6">
        <f t="shared" ref="J67:J130" si="1">+I67-K67</f>
        <v>1582.92</v>
      </c>
      <c r="K67" s="6">
        <v>-0.01</v>
      </c>
      <c r="L67" s="7" t="s">
        <v>17</v>
      </c>
    </row>
    <row r="68" spans="1:12" x14ac:dyDescent="0.25">
      <c r="A68" s="3" t="s">
        <v>213</v>
      </c>
      <c r="B68" s="4">
        <v>2019</v>
      </c>
      <c r="C68" s="3" t="s">
        <v>214</v>
      </c>
      <c r="D68" s="3" t="s">
        <v>56</v>
      </c>
      <c r="E68" s="3" t="s">
        <v>57</v>
      </c>
      <c r="F68" s="3" t="s">
        <v>57</v>
      </c>
      <c r="G68" s="5">
        <v>43670.083333333401</v>
      </c>
      <c r="H68" s="5">
        <v>43708.083333333401</v>
      </c>
      <c r="I68" s="6">
        <v>355</v>
      </c>
      <c r="J68" s="6">
        <f t="shared" si="1"/>
        <v>354.92</v>
      </c>
      <c r="K68" s="6">
        <v>0.08</v>
      </c>
      <c r="L68" s="7" t="s">
        <v>17</v>
      </c>
    </row>
    <row r="69" spans="1:12" x14ac:dyDescent="0.25">
      <c r="A69" s="3" t="s">
        <v>215</v>
      </c>
      <c r="B69" s="4">
        <v>2019</v>
      </c>
      <c r="C69" s="3" t="s">
        <v>216</v>
      </c>
      <c r="D69" s="3" t="s">
        <v>217</v>
      </c>
      <c r="E69" s="3" t="s">
        <v>218</v>
      </c>
      <c r="F69" s="3" t="s">
        <v>218</v>
      </c>
      <c r="G69" s="5">
        <v>43670.083333333401</v>
      </c>
      <c r="H69" s="5">
        <v>43738.083333333401</v>
      </c>
      <c r="I69" s="6">
        <v>3002</v>
      </c>
      <c r="J69" s="6">
        <f t="shared" si="1"/>
        <v>3002</v>
      </c>
      <c r="K69" s="6">
        <v>0</v>
      </c>
      <c r="L69" s="7" t="s">
        <v>17</v>
      </c>
    </row>
    <row r="70" spans="1:12" x14ac:dyDescent="0.25">
      <c r="A70" s="3" t="s">
        <v>219</v>
      </c>
      <c r="B70" s="4">
        <v>2019</v>
      </c>
      <c r="C70" s="3" t="s">
        <v>220</v>
      </c>
      <c r="D70" s="3" t="s">
        <v>221</v>
      </c>
      <c r="E70" s="3" t="s">
        <v>222</v>
      </c>
      <c r="F70" s="3" t="s">
        <v>222</v>
      </c>
      <c r="G70" s="5">
        <v>43678.083333333401</v>
      </c>
      <c r="H70" s="5">
        <v>44043.083333333401</v>
      </c>
      <c r="I70" s="6">
        <v>6000</v>
      </c>
      <c r="J70" s="6">
        <f t="shared" si="1"/>
        <v>5200</v>
      </c>
      <c r="K70" s="6">
        <v>800</v>
      </c>
      <c r="L70" s="7" t="s">
        <v>17</v>
      </c>
    </row>
    <row r="71" spans="1:12" x14ac:dyDescent="0.25">
      <c r="A71" s="3" t="s">
        <v>223</v>
      </c>
      <c r="B71" s="4">
        <v>2019</v>
      </c>
      <c r="C71" s="3" t="s">
        <v>224</v>
      </c>
      <c r="D71" s="3" t="s">
        <v>225</v>
      </c>
      <c r="E71" s="3" t="s">
        <v>226</v>
      </c>
      <c r="F71" s="3" t="s">
        <v>226</v>
      </c>
      <c r="G71" s="5">
        <v>43669.083333333401</v>
      </c>
      <c r="H71" s="5">
        <v>43830.041666666802</v>
      </c>
      <c r="I71" s="6">
        <v>1000</v>
      </c>
      <c r="J71" s="6">
        <f t="shared" si="1"/>
        <v>570.29999999999995</v>
      </c>
      <c r="K71" s="6">
        <v>429.7</v>
      </c>
      <c r="L71" s="7" t="s">
        <v>17</v>
      </c>
    </row>
    <row r="72" spans="1:12" x14ac:dyDescent="0.25">
      <c r="A72" s="3" t="s">
        <v>227</v>
      </c>
      <c r="B72" s="4">
        <v>2019</v>
      </c>
      <c r="C72" s="3" t="s">
        <v>228</v>
      </c>
      <c r="D72" s="3" t="s">
        <v>229</v>
      </c>
      <c r="E72" s="3" t="s">
        <v>230</v>
      </c>
      <c r="F72" s="3" t="s">
        <v>230</v>
      </c>
      <c r="G72" s="5">
        <v>43466.041666666802</v>
      </c>
      <c r="H72" s="5">
        <v>43830.041666666802</v>
      </c>
      <c r="I72" s="6">
        <v>2430</v>
      </c>
      <c r="J72" s="6">
        <f t="shared" si="1"/>
        <v>2424.5</v>
      </c>
      <c r="K72" s="6">
        <v>5.5</v>
      </c>
      <c r="L72" s="7" t="s">
        <v>17</v>
      </c>
    </row>
    <row r="73" spans="1:12" x14ac:dyDescent="0.25">
      <c r="A73" s="3" t="s">
        <v>231</v>
      </c>
      <c r="B73" s="4">
        <v>2019</v>
      </c>
      <c r="C73" s="3" t="s">
        <v>232</v>
      </c>
      <c r="D73" s="3" t="s">
        <v>233</v>
      </c>
      <c r="E73" s="3" t="s">
        <v>234</v>
      </c>
      <c r="F73" s="3" t="s">
        <v>234</v>
      </c>
      <c r="G73" s="5">
        <v>43664.083333333401</v>
      </c>
      <c r="H73" s="5">
        <v>43738.083333333401</v>
      </c>
      <c r="I73" s="6">
        <v>983.6</v>
      </c>
      <c r="J73" s="6">
        <f t="shared" si="1"/>
        <v>983.61</v>
      </c>
      <c r="K73" s="6">
        <v>-0.01</v>
      </c>
      <c r="L73" s="7" t="s">
        <v>17</v>
      </c>
    </row>
    <row r="74" spans="1:12" x14ac:dyDescent="0.25">
      <c r="A74" s="3" t="s">
        <v>236</v>
      </c>
      <c r="B74" s="4">
        <v>2019</v>
      </c>
      <c r="C74" s="3" t="s">
        <v>237</v>
      </c>
      <c r="D74" s="3" t="s">
        <v>238</v>
      </c>
      <c r="E74" s="3" t="s">
        <v>239</v>
      </c>
      <c r="F74" s="3" t="s">
        <v>239</v>
      </c>
      <c r="G74" s="5">
        <v>43676.083333333401</v>
      </c>
      <c r="H74" s="5">
        <v>43708.083333333401</v>
      </c>
      <c r="I74" s="6">
        <v>7905</v>
      </c>
      <c r="J74" s="6">
        <f t="shared" si="1"/>
        <v>7905.6</v>
      </c>
      <c r="K74" s="6">
        <v>-0.6</v>
      </c>
      <c r="L74" s="7" t="s">
        <v>17</v>
      </c>
    </row>
    <row r="75" spans="1:12" x14ac:dyDescent="0.25">
      <c r="A75" s="3" t="s">
        <v>240</v>
      </c>
      <c r="B75" s="4">
        <v>2019</v>
      </c>
      <c r="C75" s="3" t="s">
        <v>241</v>
      </c>
      <c r="D75" s="3" t="s">
        <v>75</v>
      </c>
      <c r="E75" s="3" t="s">
        <v>76</v>
      </c>
      <c r="F75" s="3" t="s">
        <v>76</v>
      </c>
      <c r="G75" s="5">
        <v>43657.083333333401</v>
      </c>
      <c r="H75" s="5">
        <v>43738.083333333401</v>
      </c>
      <c r="I75" s="6">
        <v>450</v>
      </c>
      <c r="J75" s="6">
        <f t="shared" si="1"/>
        <v>389.9</v>
      </c>
      <c r="K75" s="6">
        <v>60.1</v>
      </c>
      <c r="L75" s="7" t="s">
        <v>17</v>
      </c>
    </row>
    <row r="76" spans="1:12" x14ac:dyDescent="0.25">
      <c r="A76" s="3" t="s">
        <v>242</v>
      </c>
      <c r="B76" s="4">
        <v>2019</v>
      </c>
      <c r="C76" s="3" t="s">
        <v>243</v>
      </c>
      <c r="D76" s="3" t="s">
        <v>244</v>
      </c>
      <c r="E76" s="3" t="s">
        <v>245</v>
      </c>
      <c r="F76" s="3" t="s">
        <v>245</v>
      </c>
      <c r="G76" s="5">
        <v>43647.083333333401</v>
      </c>
      <c r="H76" s="5">
        <v>43731.083333333401</v>
      </c>
      <c r="I76" s="6">
        <v>10200</v>
      </c>
      <c r="J76" s="6">
        <f t="shared" si="1"/>
        <v>0</v>
      </c>
      <c r="K76" s="6">
        <v>10200</v>
      </c>
      <c r="L76" s="7" t="s">
        <v>17</v>
      </c>
    </row>
    <row r="77" spans="1:12" x14ac:dyDescent="0.25">
      <c r="A77" s="3" t="s">
        <v>246</v>
      </c>
      <c r="B77" s="4">
        <v>2019</v>
      </c>
      <c r="C77" s="3" t="s">
        <v>247</v>
      </c>
      <c r="D77" s="3" t="s">
        <v>248</v>
      </c>
      <c r="E77" s="3" t="s">
        <v>249</v>
      </c>
      <c r="F77" s="3" t="s">
        <v>249</v>
      </c>
      <c r="G77" s="5">
        <v>43466.041666666802</v>
      </c>
      <c r="H77" s="5">
        <v>43830.041666666802</v>
      </c>
      <c r="I77" s="6">
        <v>900</v>
      </c>
      <c r="J77" s="6">
        <f t="shared" si="1"/>
        <v>0</v>
      </c>
      <c r="K77" s="6">
        <v>900</v>
      </c>
      <c r="L77" s="7" t="s">
        <v>17</v>
      </c>
    </row>
    <row r="78" spans="1:12" x14ac:dyDescent="0.25">
      <c r="A78" s="3" t="s">
        <v>250</v>
      </c>
      <c r="B78" s="4">
        <v>2019</v>
      </c>
      <c r="C78" s="3" t="s">
        <v>251</v>
      </c>
      <c r="D78" s="3" t="s">
        <v>39</v>
      </c>
      <c r="E78" s="3" t="s">
        <v>40</v>
      </c>
      <c r="F78" s="3" t="s">
        <v>41</v>
      </c>
      <c r="G78" s="5">
        <v>43648.083333333401</v>
      </c>
      <c r="H78" s="5">
        <v>43677.083333333401</v>
      </c>
      <c r="I78" s="6">
        <v>400</v>
      </c>
      <c r="J78" s="6">
        <f t="shared" si="1"/>
        <v>400</v>
      </c>
      <c r="K78" s="6">
        <v>0</v>
      </c>
      <c r="L78" s="7" t="s">
        <v>17</v>
      </c>
    </row>
    <row r="79" spans="1:12" x14ac:dyDescent="0.25">
      <c r="A79" s="3" t="s">
        <v>252</v>
      </c>
      <c r="B79" s="4">
        <v>2019</v>
      </c>
      <c r="C79" s="3" t="s">
        <v>253</v>
      </c>
      <c r="D79" s="3" t="s">
        <v>254</v>
      </c>
      <c r="E79" s="3" t="s">
        <v>255</v>
      </c>
      <c r="F79" s="3" t="s">
        <v>255</v>
      </c>
      <c r="G79" s="5">
        <v>43647.083333333401</v>
      </c>
      <c r="H79" s="5">
        <v>44377.083333333401</v>
      </c>
      <c r="I79" s="6">
        <v>2500</v>
      </c>
      <c r="J79" s="6">
        <f t="shared" si="1"/>
        <v>0</v>
      </c>
      <c r="K79" s="6">
        <v>2500</v>
      </c>
      <c r="L79" s="7" t="s">
        <v>17</v>
      </c>
    </row>
    <row r="80" spans="1:12" x14ac:dyDescent="0.25">
      <c r="A80" s="3" t="s">
        <v>256</v>
      </c>
      <c r="B80" s="4">
        <v>2019</v>
      </c>
      <c r="C80" s="3" t="s">
        <v>257</v>
      </c>
      <c r="D80" s="3" t="s">
        <v>258</v>
      </c>
      <c r="E80" s="3" t="s">
        <v>259</v>
      </c>
      <c r="F80" s="3" t="s">
        <v>259</v>
      </c>
      <c r="G80" s="5">
        <v>43641.083333333401</v>
      </c>
      <c r="H80" s="5">
        <v>43677.083333333401</v>
      </c>
      <c r="I80" s="6">
        <v>100</v>
      </c>
      <c r="J80" s="6">
        <f t="shared" si="1"/>
        <v>20.480000000000004</v>
      </c>
      <c r="K80" s="6">
        <v>79.52</v>
      </c>
      <c r="L80" s="7" t="s">
        <v>17</v>
      </c>
    </row>
    <row r="81" spans="1:12" x14ac:dyDescent="0.25">
      <c r="A81" s="3" t="s">
        <v>260</v>
      </c>
      <c r="B81" s="4">
        <v>2019</v>
      </c>
      <c r="C81" s="3" t="s">
        <v>261</v>
      </c>
      <c r="D81" s="3" t="s">
        <v>262</v>
      </c>
      <c r="E81" s="3" t="s">
        <v>263</v>
      </c>
      <c r="F81" s="3" t="s">
        <v>263</v>
      </c>
      <c r="G81" s="5">
        <v>43497.041666666802</v>
      </c>
      <c r="H81" s="5">
        <v>43861.041666666802</v>
      </c>
      <c r="I81" s="6">
        <v>5100</v>
      </c>
      <c r="J81" s="6">
        <f t="shared" si="1"/>
        <v>5100</v>
      </c>
      <c r="K81" s="6">
        <v>0</v>
      </c>
      <c r="L81" s="7" t="s">
        <v>17</v>
      </c>
    </row>
    <row r="82" spans="1:12" x14ac:dyDescent="0.25">
      <c r="A82" s="3" t="s">
        <v>264</v>
      </c>
      <c r="B82" s="4">
        <v>2019</v>
      </c>
      <c r="C82" s="3" t="s">
        <v>265</v>
      </c>
      <c r="D82" s="3" t="s">
        <v>229</v>
      </c>
      <c r="E82" s="3" t="s">
        <v>230</v>
      </c>
      <c r="F82" s="3" t="s">
        <v>230</v>
      </c>
      <c r="G82" s="5">
        <v>43525.041666666802</v>
      </c>
      <c r="H82" s="5">
        <v>43707.083333333401</v>
      </c>
      <c r="I82" s="6">
        <v>5630</v>
      </c>
      <c r="J82" s="6">
        <f t="shared" si="1"/>
        <v>0</v>
      </c>
      <c r="K82" s="6">
        <v>5630</v>
      </c>
      <c r="L82" s="7" t="s">
        <v>17</v>
      </c>
    </row>
    <row r="83" spans="1:12" x14ac:dyDescent="0.25">
      <c r="A83" s="3" t="s">
        <v>266</v>
      </c>
      <c r="B83" s="4">
        <v>2019</v>
      </c>
      <c r="C83" s="3" t="s">
        <v>267</v>
      </c>
      <c r="D83" s="3" t="s">
        <v>32</v>
      </c>
      <c r="E83" s="3" t="s">
        <v>33</v>
      </c>
      <c r="F83" s="3" t="s">
        <v>33</v>
      </c>
      <c r="G83" s="5">
        <v>43627.083333333401</v>
      </c>
      <c r="H83" s="5">
        <v>43646.083333333401</v>
      </c>
      <c r="I83" s="6">
        <v>402</v>
      </c>
      <c r="J83" s="6">
        <f t="shared" si="1"/>
        <v>401.64</v>
      </c>
      <c r="K83" s="6">
        <v>0.36</v>
      </c>
      <c r="L83" s="7" t="s">
        <v>17</v>
      </c>
    </row>
    <row r="84" spans="1:12" x14ac:dyDescent="0.25">
      <c r="A84" s="3" t="s">
        <v>268</v>
      </c>
      <c r="B84" s="4">
        <v>2019</v>
      </c>
      <c r="C84" s="3" t="s">
        <v>269</v>
      </c>
      <c r="D84" s="3" t="s">
        <v>244</v>
      </c>
      <c r="E84" s="3" t="s">
        <v>245</v>
      </c>
      <c r="F84" s="3" t="s">
        <v>245</v>
      </c>
      <c r="G84" s="5">
        <v>43617.083333333401</v>
      </c>
      <c r="H84" s="5">
        <v>43708.083333333401</v>
      </c>
      <c r="I84" s="6">
        <v>7000</v>
      </c>
      <c r="J84" s="6">
        <f t="shared" si="1"/>
        <v>149.23999999999978</v>
      </c>
      <c r="K84" s="6">
        <v>6850.76</v>
      </c>
      <c r="L84" s="7" t="s">
        <v>17</v>
      </c>
    </row>
    <row r="85" spans="1:12" x14ac:dyDescent="0.25">
      <c r="A85" s="3" t="s">
        <v>270</v>
      </c>
      <c r="B85" s="4">
        <v>2019</v>
      </c>
      <c r="C85" s="3" t="s">
        <v>271</v>
      </c>
      <c r="D85" s="3" t="s">
        <v>272</v>
      </c>
      <c r="E85" s="3" t="s">
        <v>273</v>
      </c>
      <c r="F85" s="3" t="s">
        <v>273</v>
      </c>
      <c r="G85" s="5">
        <v>43622.083333333401</v>
      </c>
      <c r="H85" s="5">
        <v>43646.083333333401</v>
      </c>
      <c r="I85" s="6">
        <v>1325</v>
      </c>
      <c r="J85" s="6">
        <f t="shared" si="1"/>
        <v>1325</v>
      </c>
      <c r="K85" s="6">
        <v>0</v>
      </c>
      <c r="L85" s="7" t="s">
        <v>17</v>
      </c>
    </row>
    <row r="86" spans="1:12" x14ac:dyDescent="0.25">
      <c r="A86" s="3" t="s">
        <v>274</v>
      </c>
      <c r="B86" s="4">
        <v>2019</v>
      </c>
      <c r="C86" s="3" t="s">
        <v>275</v>
      </c>
      <c r="D86" s="3" t="s">
        <v>276</v>
      </c>
      <c r="E86" s="3" t="s">
        <v>277</v>
      </c>
      <c r="F86" s="3" t="s">
        <v>277</v>
      </c>
      <c r="G86" s="5">
        <v>43617.083333333401</v>
      </c>
      <c r="H86" s="5">
        <v>43830.041666666802</v>
      </c>
      <c r="I86" s="6">
        <v>1000</v>
      </c>
      <c r="J86" s="6">
        <f t="shared" si="1"/>
        <v>425</v>
      </c>
      <c r="K86" s="6">
        <v>575</v>
      </c>
      <c r="L86" s="7" t="s">
        <v>17</v>
      </c>
    </row>
    <row r="87" spans="1:12" x14ac:dyDescent="0.25">
      <c r="A87" s="3" t="s">
        <v>279</v>
      </c>
      <c r="B87" s="4">
        <v>2019</v>
      </c>
      <c r="C87" s="3" t="s">
        <v>280</v>
      </c>
      <c r="D87" s="3" t="s">
        <v>281</v>
      </c>
      <c r="E87" s="3" t="s">
        <v>282</v>
      </c>
      <c r="F87" s="3" t="s">
        <v>283</v>
      </c>
      <c r="G87" s="5">
        <v>43586.083333333401</v>
      </c>
      <c r="H87" s="5">
        <v>43708.083333333401</v>
      </c>
      <c r="I87" s="6">
        <v>5940</v>
      </c>
      <c r="J87" s="6">
        <f t="shared" si="1"/>
        <v>5555</v>
      </c>
      <c r="K87" s="6">
        <v>385</v>
      </c>
      <c r="L87" s="7" t="s">
        <v>17</v>
      </c>
    </row>
    <row r="88" spans="1:12" x14ac:dyDescent="0.25">
      <c r="A88" s="3" t="s">
        <v>284</v>
      </c>
      <c r="B88" s="4">
        <v>2019</v>
      </c>
      <c r="C88" s="3" t="s">
        <v>285</v>
      </c>
      <c r="D88" s="3" t="s">
        <v>258</v>
      </c>
      <c r="E88" s="3" t="s">
        <v>259</v>
      </c>
      <c r="F88" s="3" t="s">
        <v>259</v>
      </c>
      <c r="G88" s="5">
        <v>43619.083333333401</v>
      </c>
      <c r="H88" s="5">
        <v>43646.083333333401</v>
      </c>
      <c r="I88" s="6">
        <v>400</v>
      </c>
      <c r="J88" s="6">
        <f t="shared" si="1"/>
        <v>268.60000000000002</v>
      </c>
      <c r="K88" s="6">
        <v>131.4</v>
      </c>
      <c r="L88" s="7" t="s">
        <v>17</v>
      </c>
    </row>
    <row r="89" spans="1:12" x14ac:dyDescent="0.25">
      <c r="A89" s="3" t="s">
        <v>286</v>
      </c>
      <c r="B89" s="4">
        <v>2019</v>
      </c>
      <c r="C89" s="3" t="s">
        <v>287</v>
      </c>
      <c r="D89" s="3" t="s">
        <v>288</v>
      </c>
      <c r="E89" s="3" t="s">
        <v>289</v>
      </c>
      <c r="F89" s="3" t="s">
        <v>290</v>
      </c>
      <c r="G89" s="5">
        <v>43647.083333333401</v>
      </c>
      <c r="H89" s="5">
        <v>45473.083333333401</v>
      </c>
      <c r="I89" s="6">
        <v>37300</v>
      </c>
      <c r="J89" s="6">
        <f t="shared" si="1"/>
        <v>0</v>
      </c>
      <c r="K89" s="6">
        <v>37300</v>
      </c>
      <c r="L89" s="7" t="s">
        <v>17</v>
      </c>
    </row>
    <row r="90" spans="1:12" x14ac:dyDescent="0.25">
      <c r="A90" s="3" t="s">
        <v>291</v>
      </c>
      <c r="B90" s="4">
        <v>2019</v>
      </c>
      <c r="C90" s="3" t="s">
        <v>292</v>
      </c>
      <c r="D90" s="3" t="s">
        <v>293</v>
      </c>
      <c r="E90" s="3" t="s">
        <v>294</v>
      </c>
      <c r="F90" s="3" t="s">
        <v>294</v>
      </c>
      <c r="G90" s="5">
        <v>43466.041666666802</v>
      </c>
      <c r="H90" s="5">
        <v>43708.083333333401</v>
      </c>
      <c r="I90" s="6">
        <v>12469</v>
      </c>
      <c r="J90" s="6">
        <f t="shared" si="1"/>
        <v>14959.5</v>
      </c>
      <c r="K90" s="6">
        <v>-2490.5</v>
      </c>
      <c r="L90" s="7" t="s">
        <v>17</v>
      </c>
    </row>
    <row r="91" spans="1:12" x14ac:dyDescent="0.25">
      <c r="A91" s="3" t="s">
        <v>295</v>
      </c>
      <c r="B91" s="4">
        <v>2019</v>
      </c>
      <c r="C91" s="3" t="s">
        <v>296</v>
      </c>
      <c r="D91" s="3" t="s">
        <v>297</v>
      </c>
      <c r="E91" s="3" t="s">
        <v>298</v>
      </c>
      <c r="F91" s="3" t="s">
        <v>298</v>
      </c>
      <c r="G91" s="5">
        <v>43614.083333333401</v>
      </c>
      <c r="H91" s="5">
        <v>43646.083333333401</v>
      </c>
      <c r="I91" s="6">
        <v>500</v>
      </c>
      <c r="J91" s="6">
        <f t="shared" si="1"/>
        <v>322.08000000000004</v>
      </c>
      <c r="K91" s="6">
        <v>177.92</v>
      </c>
      <c r="L91" s="7" t="s">
        <v>17</v>
      </c>
    </row>
    <row r="92" spans="1:12" x14ac:dyDescent="0.25">
      <c r="A92" s="3" t="s">
        <v>299</v>
      </c>
      <c r="B92" s="4">
        <v>2019</v>
      </c>
      <c r="C92" s="3" t="s">
        <v>300</v>
      </c>
      <c r="D92" s="3" t="s">
        <v>301</v>
      </c>
      <c r="E92" s="3" t="s">
        <v>302</v>
      </c>
      <c r="F92" s="3" t="s">
        <v>302</v>
      </c>
      <c r="G92" s="5">
        <v>43745.083333333401</v>
      </c>
      <c r="H92" s="5">
        <v>44476.083333333401</v>
      </c>
      <c r="I92" s="6">
        <v>1523</v>
      </c>
      <c r="J92" s="6">
        <f t="shared" si="1"/>
        <v>0</v>
      </c>
      <c r="K92" s="6">
        <v>1523</v>
      </c>
      <c r="L92" s="7" t="s">
        <v>17</v>
      </c>
    </row>
    <row r="93" spans="1:12" x14ac:dyDescent="0.25">
      <c r="A93" s="3" t="s">
        <v>303</v>
      </c>
      <c r="B93" s="4">
        <v>2019</v>
      </c>
      <c r="C93" s="3" t="s">
        <v>304</v>
      </c>
      <c r="D93" s="3" t="s">
        <v>301</v>
      </c>
      <c r="E93" s="3" t="s">
        <v>302</v>
      </c>
      <c r="F93" s="3" t="s">
        <v>302</v>
      </c>
      <c r="G93" s="5">
        <v>43640.083333333401</v>
      </c>
      <c r="H93" s="5">
        <v>44371.083333333401</v>
      </c>
      <c r="I93" s="6">
        <v>1533</v>
      </c>
      <c r="J93" s="6">
        <f t="shared" si="1"/>
        <v>0</v>
      </c>
      <c r="K93" s="6">
        <v>1533</v>
      </c>
      <c r="L93" s="7" t="s">
        <v>17</v>
      </c>
    </row>
    <row r="94" spans="1:12" x14ac:dyDescent="0.25">
      <c r="A94" s="3" t="s">
        <v>305</v>
      </c>
      <c r="B94" s="4">
        <v>2019</v>
      </c>
      <c r="C94" s="3" t="s">
        <v>306</v>
      </c>
      <c r="D94" s="3" t="s">
        <v>301</v>
      </c>
      <c r="E94" s="3" t="s">
        <v>302</v>
      </c>
      <c r="F94" s="3" t="s">
        <v>302</v>
      </c>
      <c r="G94" s="5">
        <v>43640.083333333401</v>
      </c>
      <c r="H94" s="5">
        <v>44371.083333333401</v>
      </c>
      <c r="I94" s="6">
        <v>1370</v>
      </c>
      <c r="J94" s="6">
        <f t="shared" si="1"/>
        <v>0</v>
      </c>
      <c r="K94" s="6">
        <v>1370</v>
      </c>
      <c r="L94" s="7" t="s">
        <v>17</v>
      </c>
    </row>
    <row r="95" spans="1:12" x14ac:dyDescent="0.25">
      <c r="A95" s="3" t="s">
        <v>307</v>
      </c>
      <c r="B95" s="4">
        <v>2019</v>
      </c>
      <c r="C95" s="3" t="s">
        <v>308</v>
      </c>
      <c r="D95" s="3" t="s">
        <v>301</v>
      </c>
      <c r="E95" s="3" t="s">
        <v>302</v>
      </c>
      <c r="F95" s="3" t="s">
        <v>302</v>
      </c>
      <c r="G95" s="5">
        <v>43640.083333333401</v>
      </c>
      <c r="H95" s="5">
        <v>44371.083333333401</v>
      </c>
      <c r="I95" s="6">
        <v>1215</v>
      </c>
      <c r="J95" s="6">
        <f t="shared" si="1"/>
        <v>0</v>
      </c>
      <c r="K95" s="6">
        <v>1215</v>
      </c>
      <c r="L95" s="7" t="s">
        <v>17</v>
      </c>
    </row>
    <row r="96" spans="1:12" x14ac:dyDescent="0.25">
      <c r="A96" s="3" t="s">
        <v>309</v>
      </c>
      <c r="B96" s="4">
        <v>2019</v>
      </c>
      <c r="C96" s="3" t="s">
        <v>310</v>
      </c>
      <c r="D96" s="3" t="s">
        <v>301</v>
      </c>
      <c r="E96" s="3" t="s">
        <v>302</v>
      </c>
      <c r="F96" s="3" t="s">
        <v>302</v>
      </c>
      <c r="G96" s="5">
        <v>43640.083333333401</v>
      </c>
      <c r="H96" s="5">
        <v>44371.083333333401</v>
      </c>
      <c r="I96" s="6">
        <v>1205</v>
      </c>
      <c r="J96" s="6">
        <f t="shared" si="1"/>
        <v>0</v>
      </c>
      <c r="K96" s="6">
        <v>1205</v>
      </c>
      <c r="L96" s="7" t="s">
        <v>17</v>
      </c>
    </row>
    <row r="97" spans="1:12" x14ac:dyDescent="0.25">
      <c r="A97" s="3" t="s">
        <v>311</v>
      </c>
      <c r="B97" s="4">
        <v>2019</v>
      </c>
      <c r="C97" s="3" t="s">
        <v>312</v>
      </c>
      <c r="D97" s="3" t="s">
        <v>301</v>
      </c>
      <c r="E97" s="3" t="s">
        <v>302</v>
      </c>
      <c r="F97" s="3" t="s">
        <v>302</v>
      </c>
      <c r="G97" s="5">
        <v>43640.083333333401</v>
      </c>
      <c r="H97" s="5">
        <v>44371.083333333401</v>
      </c>
      <c r="I97" s="6">
        <v>238</v>
      </c>
      <c r="J97" s="6">
        <f t="shared" si="1"/>
        <v>0</v>
      </c>
      <c r="K97" s="6">
        <v>238</v>
      </c>
      <c r="L97" s="7" t="s">
        <v>17</v>
      </c>
    </row>
    <row r="98" spans="1:12" x14ac:dyDescent="0.25">
      <c r="A98" s="3" t="s">
        <v>313</v>
      </c>
      <c r="B98" s="4">
        <v>2019</v>
      </c>
      <c r="C98" s="3" t="s">
        <v>314</v>
      </c>
      <c r="D98" s="3" t="s">
        <v>244</v>
      </c>
      <c r="E98" s="3" t="s">
        <v>245</v>
      </c>
      <c r="F98" s="3" t="s">
        <v>245</v>
      </c>
      <c r="G98" s="5">
        <v>43630.083333333401</v>
      </c>
      <c r="H98" s="5">
        <v>43830.041666666802</v>
      </c>
      <c r="I98" s="6">
        <v>22500</v>
      </c>
      <c r="J98" s="6">
        <f t="shared" si="1"/>
        <v>16087.36</v>
      </c>
      <c r="K98" s="6">
        <v>6412.64</v>
      </c>
      <c r="L98" s="7" t="s">
        <v>17</v>
      </c>
    </row>
    <row r="99" spans="1:12" x14ac:dyDescent="0.25">
      <c r="A99" s="3" t="s">
        <v>315</v>
      </c>
      <c r="B99" s="4">
        <v>2019</v>
      </c>
      <c r="C99" s="3" t="s">
        <v>316</v>
      </c>
      <c r="D99" s="3" t="s">
        <v>244</v>
      </c>
      <c r="E99" s="3" t="s">
        <v>245</v>
      </c>
      <c r="F99" s="3" t="s">
        <v>245</v>
      </c>
      <c r="G99" s="5">
        <v>43619.083333333401</v>
      </c>
      <c r="H99" s="5">
        <v>43921.083333333401</v>
      </c>
      <c r="I99" s="6">
        <v>23500</v>
      </c>
      <c r="J99" s="6">
        <f t="shared" si="1"/>
        <v>16595.57</v>
      </c>
      <c r="K99" s="6">
        <v>6904.43</v>
      </c>
      <c r="L99" s="7" t="s">
        <v>17</v>
      </c>
    </row>
    <row r="100" spans="1:12" x14ac:dyDescent="0.25">
      <c r="A100" s="3" t="s">
        <v>317</v>
      </c>
      <c r="B100" s="4">
        <v>2019</v>
      </c>
      <c r="C100" s="3" t="s">
        <v>318</v>
      </c>
      <c r="D100" s="3" t="s">
        <v>229</v>
      </c>
      <c r="E100" s="3" t="s">
        <v>230</v>
      </c>
      <c r="F100" s="3" t="s">
        <v>230</v>
      </c>
      <c r="G100" s="5">
        <v>43586.083333333401</v>
      </c>
      <c r="H100" s="5">
        <v>43676.083333333401</v>
      </c>
      <c r="I100" s="6">
        <v>4312.82</v>
      </c>
      <c r="J100" s="6">
        <f t="shared" si="1"/>
        <v>4312.82</v>
      </c>
      <c r="K100" s="6">
        <v>0</v>
      </c>
      <c r="L100" s="7" t="s">
        <v>17</v>
      </c>
    </row>
    <row r="101" spans="1:12" x14ac:dyDescent="0.25">
      <c r="A101" s="3" t="s">
        <v>320</v>
      </c>
      <c r="B101" s="4">
        <v>2019</v>
      </c>
      <c r="C101" s="3" t="s">
        <v>321</v>
      </c>
      <c r="D101" s="3" t="s">
        <v>272</v>
      </c>
      <c r="E101" s="3" t="s">
        <v>273</v>
      </c>
      <c r="F101" s="3" t="s">
        <v>273</v>
      </c>
      <c r="G101" s="5">
        <v>43606.083333333401</v>
      </c>
      <c r="H101" s="5">
        <v>43738.083333333401</v>
      </c>
      <c r="I101" s="6">
        <v>7250.4</v>
      </c>
      <c r="J101" s="6">
        <f t="shared" si="1"/>
        <v>7155.4</v>
      </c>
      <c r="K101" s="6">
        <v>95</v>
      </c>
      <c r="L101" s="7" t="s">
        <v>17</v>
      </c>
    </row>
    <row r="102" spans="1:12" x14ac:dyDescent="0.25">
      <c r="A102" s="3" t="s">
        <v>322</v>
      </c>
      <c r="B102" s="4">
        <v>2019</v>
      </c>
      <c r="C102" s="3" t="s">
        <v>323</v>
      </c>
      <c r="D102" s="3" t="s">
        <v>244</v>
      </c>
      <c r="E102" s="3" t="s">
        <v>245</v>
      </c>
      <c r="F102" s="3" t="s">
        <v>245</v>
      </c>
      <c r="G102" s="5">
        <v>43614.083333333401</v>
      </c>
      <c r="H102" s="5">
        <v>43738.083333333401</v>
      </c>
      <c r="I102" s="6">
        <v>4000</v>
      </c>
      <c r="J102" s="6">
        <f t="shared" si="1"/>
        <v>2743.45</v>
      </c>
      <c r="K102" s="6">
        <v>1256.55</v>
      </c>
      <c r="L102" s="7" t="s">
        <v>17</v>
      </c>
    </row>
    <row r="103" spans="1:12" x14ac:dyDescent="0.25">
      <c r="A103" s="3" t="s">
        <v>324</v>
      </c>
      <c r="B103" s="4">
        <v>2019</v>
      </c>
      <c r="C103" s="3" t="s">
        <v>325</v>
      </c>
      <c r="D103" s="3" t="s">
        <v>62</v>
      </c>
      <c r="E103" s="3" t="s">
        <v>63</v>
      </c>
      <c r="F103" s="3" t="s">
        <v>63</v>
      </c>
      <c r="G103" s="5">
        <v>43602.083333333401</v>
      </c>
      <c r="H103" s="5">
        <v>43616.083333333401</v>
      </c>
      <c r="I103" s="6">
        <v>497.76</v>
      </c>
      <c r="J103" s="6">
        <f t="shared" si="1"/>
        <v>497.7</v>
      </c>
      <c r="K103" s="6">
        <v>0.06</v>
      </c>
      <c r="L103" s="7" t="s">
        <v>17</v>
      </c>
    </row>
    <row r="104" spans="1:12" x14ac:dyDescent="0.25">
      <c r="A104" s="3" t="s">
        <v>326</v>
      </c>
      <c r="B104" s="4">
        <v>2019</v>
      </c>
      <c r="C104" s="3" t="s">
        <v>327</v>
      </c>
      <c r="D104" s="3" t="s">
        <v>244</v>
      </c>
      <c r="E104" s="3" t="s">
        <v>245</v>
      </c>
      <c r="F104" s="3" t="s">
        <v>245</v>
      </c>
      <c r="G104" s="5">
        <v>43586.083333333401</v>
      </c>
      <c r="H104" s="5">
        <v>43939.083333333401</v>
      </c>
      <c r="I104" s="6">
        <v>37000</v>
      </c>
      <c r="J104" s="6">
        <f t="shared" si="1"/>
        <v>28067.940000000002</v>
      </c>
      <c r="K104" s="6">
        <v>8932.06</v>
      </c>
      <c r="L104" s="7" t="s">
        <v>17</v>
      </c>
    </row>
    <row r="105" spans="1:12" x14ac:dyDescent="0.25">
      <c r="A105" s="3" t="s">
        <v>328</v>
      </c>
      <c r="B105" s="4">
        <v>2019</v>
      </c>
      <c r="C105" s="3" t="s">
        <v>329</v>
      </c>
      <c r="D105" s="3" t="s">
        <v>244</v>
      </c>
      <c r="E105" s="3" t="s">
        <v>245</v>
      </c>
      <c r="F105" s="3" t="s">
        <v>245</v>
      </c>
      <c r="G105" s="5">
        <v>43586.083333333401</v>
      </c>
      <c r="H105" s="5">
        <v>43646.083333333401</v>
      </c>
      <c r="I105" s="6">
        <v>6000</v>
      </c>
      <c r="J105" s="6">
        <f t="shared" si="1"/>
        <v>4948.2700000000004</v>
      </c>
      <c r="K105" s="6">
        <v>1051.73</v>
      </c>
      <c r="L105" s="7" t="s">
        <v>17</v>
      </c>
    </row>
    <row r="106" spans="1:12" x14ac:dyDescent="0.25">
      <c r="A106" s="3" t="s">
        <v>330</v>
      </c>
      <c r="B106" s="4">
        <v>2019</v>
      </c>
      <c r="C106" s="3" t="s">
        <v>331</v>
      </c>
      <c r="D106" s="3" t="s">
        <v>244</v>
      </c>
      <c r="E106" s="3" t="s">
        <v>245</v>
      </c>
      <c r="F106" s="3" t="s">
        <v>245</v>
      </c>
      <c r="G106" s="5">
        <v>43586.083333333401</v>
      </c>
      <c r="H106" s="5">
        <v>43801.041666666802</v>
      </c>
      <c r="I106" s="6">
        <v>22500</v>
      </c>
      <c r="J106" s="6">
        <f t="shared" si="1"/>
        <v>23770.49</v>
      </c>
      <c r="K106" s="6">
        <v>-1270.49</v>
      </c>
      <c r="L106" s="7" t="s">
        <v>17</v>
      </c>
    </row>
    <row r="107" spans="1:12" x14ac:dyDescent="0.25">
      <c r="A107" s="3" t="s">
        <v>332</v>
      </c>
      <c r="B107" s="4">
        <v>2019</v>
      </c>
      <c r="C107" s="3" t="s">
        <v>333</v>
      </c>
      <c r="D107" s="3" t="s">
        <v>244</v>
      </c>
      <c r="E107" s="3" t="s">
        <v>245</v>
      </c>
      <c r="F107" s="3" t="s">
        <v>245</v>
      </c>
      <c r="G107" s="5">
        <v>43586.083333333401</v>
      </c>
      <c r="H107" s="5">
        <v>43646.083333333401</v>
      </c>
      <c r="I107" s="6">
        <v>7000</v>
      </c>
      <c r="J107" s="6">
        <f t="shared" si="1"/>
        <v>33986.800000000003</v>
      </c>
      <c r="K107" s="6">
        <v>-26986.799999999999</v>
      </c>
      <c r="L107" s="7" t="s">
        <v>17</v>
      </c>
    </row>
    <row r="108" spans="1:12" x14ac:dyDescent="0.25">
      <c r="A108" s="3" t="s">
        <v>334</v>
      </c>
      <c r="B108" s="4">
        <v>2019</v>
      </c>
      <c r="C108" s="3" t="s">
        <v>335</v>
      </c>
      <c r="D108" s="3" t="s">
        <v>244</v>
      </c>
      <c r="E108" s="3" t="s">
        <v>245</v>
      </c>
      <c r="F108" s="3" t="s">
        <v>245</v>
      </c>
      <c r="G108" s="5">
        <v>43586.083333333401</v>
      </c>
      <c r="H108" s="5">
        <v>43708.083333333401</v>
      </c>
      <c r="I108" s="6">
        <v>17500</v>
      </c>
      <c r="J108" s="6">
        <f t="shared" si="1"/>
        <v>17324.919999999998</v>
      </c>
      <c r="K108" s="6">
        <v>175.08</v>
      </c>
      <c r="L108" s="7" t="s">
        <v>17</v>
      </c>
    </row>
    <row r="109" spans="1:12" x14ac:dyDescent="0.25">
      <c r="A109" s="3" t="s">
        <v>336</v>
      </c>
      <c r="B109" s="4">
        <v>2019</v>
      </c>
      <c r="C109" s="3" t="s">
        <v>337</v>
      </c>
      <c r="D109" s="3" t="s">
        <v>244</v>
      </c>
      <c r="E109" s="3" t="s">
        <v>245</v>
      </c>
      <c r="F109" s="3" t="s">
        <v>245</v>
      </c>
      <c r="G109" s="5">
        <v>43586.083333333401</v>
      </c>
      <c r="H109" s="5">
        <v>43616.083333333401</v>
      </c>
      <c r="I109" s="6">
        <v>1500</v>
      </c>
      <c r="J109" s="6">
        <f t="shared" si="1"/>
        <v>1334.88</v>
      </c>
      <c r="K109" s="6">
        <v>165.12</v>
      </c>
      <c r="L109" s="7" t="s">
        <v>17</v>
      </c>
    </row>
    <row r="110" spans="1:12" x14ac:dyDescent="0.25">
      <c r="A110" s="3" t="s">
        <v>338</v>
      </c>
      <c r="B110" s="4">
        <v>2019</v>
      </c>
      <c r="C110" s="3" t="s">
        <v>339</v>
      </c>
      <c r="D110" s="3" t="s">
        <v>244</v>
      </c>
      <c r="E110" s="3" t="s">
        <v>245</v>
      </c>
      <c r="F110" s="3" t="s">
        <v>245</v>
      </c>
      <c r="G110" s="5">
        <v>43586.083333333401</v>
      </c>
      <c r="H110" s="5">
        <v>43746.083333333401</v>
      </c>
      <c r="I110" s="6">
        <v>12500</v>
      </c>
      <c r="J110" s="6">
        <f t="shared" si="1"/>
        <v>40442.6</v>
      </c>
      <c r="K110" s="6">
        <v>-27942.6</v>
      </c>
      <c r="L110" s="7" t="s">
        <v>17</v>
      </c>
    </row>
    <row r="111" spans="1:12" x14ac:dyDescent="0.25">
      <c r="A111" s="3" t="s">
        <v>340</v>
      </c>
      <c r="B111" s="4">
        <v>2019</v>
      </c>
      <c r="C111" s="3" t="s">
        <v>341</v>
      </c>
      <c r="D111" s="3" t="s">
        <v>342</v>
      </c>
      <c r="E111" s="3" t="s">
        <v>343</v>
      </c>
      <c r="F111" s="3" t="s">
        <v>343</v>
      </c>
      <c r="G111" s="5">
        <v>43556.083333333401</v>
      </c>
      <c r="H111" s="5">
        <v>43830.041666666802</v>
      </c>
      <c r="I111" s="6">
        <v>30000</v>
      </c>
      <c r="J111" s="6">
        <f t="shared" si="1"/>
        <v>37249.360000000001</v>
      </c>
      <c r="K111" s="6">
        <v>-7249.36</v>
      </c>
      <c r="L111" s="7" t="s">
        <v>17</v>
      </c>
    </row>
    <row r="112" spans="1:12" x14ac:dyDescent="0.25">
      <c r="A112" s="3" t="s">
        <v>128</v>
      </c>
      <c r="B112" s="4">
        <v>2019</v>
      </c>
      <c r="C112" s="3" t="s">
        <v>344</v>
      </c>
      <c r="D112" s="3" t="s">
        <v>345</v>
      </c>
      <c r="E112" s="3" t="s">
        <v>346</v>
      </c>
      <c r="F112" s="3" t="s">
        <v>346</v>
      </c>
      <c r="G112" s="5">
        <v>43588.083333333401</v>
      </c>
      <c r="H112" s="5">
        <v>43646.083333333401</v>
      </c>
      <c r="I112" s="6">
        <v>142.30000000000001</v>
      </c>
      <c r="J112" s="6">
        <f t="shared" si="1"/>
        <v>142.30000000000001</v>
      </c>
      <c r="K112" s="6">
        <v>0</v>
      </c>
      <c r="L112" s="7" t="s">
        <v>17</v>
      </c>
    </row>
    <row r="113" spans="1:12" x14ac:dyDescent="0.25">
      <c r="A113" s="3" t="s">
        <v>347</v>
      </c>
      <c r="B113" s="4">
        <v>2019</v>
      </c>
      <c r="C113" s="3" t="s">
        <v>348</v>
      </c>
      <c r="D113" s="3" t="s">
        <v>349</v>
      </c>
      <c r="E113" s="3" t="s">
        <v>350</v>
      </c>
      <c r="F113" s="3" t="s">
        <v>350</v>
      </c>
      <c r="G113" s="5">
        <v>43587.083333333401</v>
      </c>
      <c r="H113" s="5">
        <v>43830.041666666802</v>
      </c>
      <c r="I113" s="6">
        <v>120000</v>
      </c>
      <c r="J113" s="6">
        <f t="shared" si="1"/>
        <v>71356.2</v>
      </c>
      <c r="K113" s="6">
        <v>48643.8</v>
      </c>
      <c r="L113" s="7" t="s">
        <v>141</v>
      </c>
    </row>
    <row r="114" spans="1:12" x14ac:dyDescent="0.25">
      <c r="A114" s="3" t="s">
        <v>351</v>
      </c>
      <c r="B114" s="4">
        <v>2019</v>
      </c>
      <c r="C114" s="3" t="s">
        <v>43</v>
      </c>
      <c r="D114" s="3" t="s">
        <v>352</v>
      </c>
      <c r="E114" s="3" t="s">
        <v>353</v>
      </c>
      <c r="F114" s="3" t="s">
        <v>353</v>
      </c>
      <c r="G114" s="5">
        <v>43587.083333333401</v>
      </c>
      <c r="H114" s="5">
        <v>43616.083333333401</v>
      </c>
      <c r="I114" s="6">
        <v>210</v>
      </c>
      <c r="J114" s="6">
        <f t="shared" si="1"/>
        <v>160.21</v>
      </c>
      <c r="K114" s="6">
        <v>49.79</v>
      </c>
      <c r="L114" s="7" t="s">
        <v>17</v>
      </c>
    </row>
    <row r="115" spans="1:12" x14ac:dyDescent="0.25">
      <c r="A115" s="3" t="s">
        <v>354</v>
      </c>
      <c r="B115" s="4">
        <v>2019</v>
      </c>
      <c r="C115" s="3" t="s">
        <v>355</v>
      </c>
      <c r="D115" s="3" t="s">
        <v>356</v>
      </c>
      <c r="E115" s="3" t="s">
        <v>357</v>
      </c>
      <c r="F115" s="3" t="s">
        <v>358</v>
      </c>
      <c r="G115" s="5">
        <v>43556.083333333401</v>
      </c>
      <c r="H115" s="5">
        <v>43714.083333333401</v>
      </c>
      <c r="I115" s="6">
        <v>30000</v>
      </c>
      <c r="J115" s="6">
        <f t="shared" si="1"/>
        <v>24514.239999999998</v>
      </c>
      <c r="K115" s="6">
        <v>5485.76</v>
      </c>
      <c r="L115" s="7" t="s">
        <v>17</v>
      </c>
    </row>
    <row r="116" spans="1:12" x14ac:dyDescent="0.25">
      <c r="A116" s="3" t="s">
        <v>359</v>
      </c>
      <c r="B116" s="4">
        <v>2019</v>
      </c>
      <c r="C116" s="3" t="s">
        <v>360</v>
      </c>
      <c r="D116" s="3" t="s">
        <v>204</v>
      </c>
      <c r="E116" s="3" t="s">
        <v>205</v>
      </c>
      <c r="F116" s="3" t="s">
        <v>206</v>
      </c>
      <c r="G116" s="5">
        <v>43556.083333333401</v>
      </c>
      <c r="H116" s="5">
        <v>43678.083333333401</v>
      </c>
      <c r="I116" s="6">
        <v>8100</v>
      </c>
      <c r="J116" s="6">
        <f t="shared" si="1"/>
        <v>8096.18</v>
      </c>
      <c r="K116" s="6">
        <v>3.82</v>
      </c>
      <c r="L116" s="7" t="s">
        <v>17</v>
      </c>
    </row>
    <row r="117" spans="1:12" x14ac:dyDescent="0.25">
      <c r="A117" s="3" t="s">
        <v>361</v>
      </c>
      <c r="B117" s="4">
        <v>2019</v>
      </c>
      <c r="C117" s="3" t="s">
        <v>362</v>
      </c>
      <c r="D117" s="3" t="s">
        <v>363</v>
      </c>
      <c r="E117" s="3" t="s">
        <v>364</v>
      </c>
      <c r="F117" s="3" t="s">
        <v>364</v>
      </c>
      <c r="G117" s="5">
        <v>43570.083333333401</v>
      </c>
      <c r="H117" s="5">
        <v>44439.083333333401</v>
      </c>
      <c r="I117" s="6">
        <v>5100</v>
      </c>
      <c r="J117" s="6">
        <f t="shared" si="1"/>
        <v>0</v>
      </c>
      <c r="K117" s="6">
        <v>5100</v>
      </c>
      <c r="L117" s="7" t="s">
        <v>17</v>
      </c>
    </row>
    <row r="118" spans="1:12" x14ac:dyDescent="0.25">
      <c r="A118" s="3" t="s">
        <v>365</v>
      </c>
      <c r="B118" s="4">
        <v>2019</v>
      </c>
      <c r="C118" s="3" t="s">
        <v>366</v>
      </c>
      <c r="D118" s="3" t="s">
        <v>367</v>
      </c>
      <c r="E118" s="3" t="s">
        <v>368</v>
      </c>
      <c r="F118" s="3" t="s">
        <v>368</v>
      </c>
      <c r="G118" s="5">
        <v>43466.041666666802</v>
      </c>
      <c r="H118" s="5">
        <v>44196.041666666802</v>
      </c>
      <c r="I118" s="6">
        <v>1200</v>
      </c>
      <c r="J118" s="6">
        <f t="shared" si="1"/>
        <v>572</v>
      </c>
      <c r="K118" s="6">
        <v>628</v>
      </c>
      <c r="L118" s="7" t="s">
        <v>17</v>
      </c>
    </row>
    <row r="119" spans="1:12" x14ac:dyDescent="0.25">
      <c r="A119" s="3" t="s">
        <v>211</v>
      </c>
      <c r="B119" s="4">
        <v>2019</v>
      </c>
      <c r="C119" s="3" t="s">
        <v>369</v>
      </c>
      <c r="D119" s="3" t="s">
        <v>370</v>
      </c>
      <c r="E119" s="3" t="s">
        <v>371</v>
      </c>
      <c r="F119" s="3" t="s">
        <v>371</v>
      </c>
      <c r="G119" s="5">
        <v>43570.083333333401</v>
      </c>
      <c r="H119" s="5">
        <v>43616.083333333401</v>
      </c>
      <c r="I119" s="6">
        <v>293</v>
      </c>
      <c r="J119" s="6">
        <f t="shared" si="1"/>
        <v>293</v>
      </c>
      <c r="K119" s="6">
        <v>0</v>
      </c>
      <c r="L119" s="7" t="s">
        <v>17</v>
      </c>
    </row>
    <row r="120" spans="1:12" x14ac:dyDescent="0.25">
      <c r="A120" s="3" t="s">
        <v>372</v>
      </c>
      <c r="B120" s="4">
        <v>2019</v>
      </c>
      <c r="C120" s="3" t="s">
        <v>373</v>
      </c>
      <c r="D120" s="3" t="s">
        <v>374</v>
      </c>
      <c r="E120" s="3" t="s">
        <v>375</v>
      </c>
      <c r="F120" s="3" t="s">
        <v>375</v>
      </c>
      <c r="G120" s="5">
        <v>43567.083333333401</v>
      </c>
      <c r="H120" s="5">
        <v>43616.083333333401</v>
      </c>
      <c r="I120" s="6">
        <v>200</v>
      </c>
      <c r="J120" s="6">
        <f t="shared" si="1"/>
        <v>235.01</v>
      </c>
      <c r="K120" s="6">
        <v>-35.01</v>
      </c>
      <c r="L120" s="7" t="s">
        <v>17</v>
      </c>
    </row>
    <row r="121" spans="1:12" x14ac:dyDescent="0.25">
      <c r="A121" s="3" t="s">
        <v>376</v>
      </c>
      <c r="B121" s="4">
        <v>2019</v>
      </c>
      <c r="C121" s="3" t="s">
        <v>377</v>
      </c>
      <c r="D121" s="3" t="s">
        <v>378</v>
      </c>
      <c r="E121" s="3" t="s">
        <v>379</v>
      </c>
      <c r="F121" s="3" t="s">
        <v>379</v>
      </c>
      <c r="G121" s="5">
        <v>43566.083333333401</v>
      </c>
      <c r="H121" s="5">
        <v>44196.041666666802</v>
      </c>
      <c r="I121" s="6">
        <v>500</v>
      </c>
      <c r="J121" s="6">
        <f t="shared" si="1"/>
        <v>155.68</v>
      </c>
      <c r="K121" s="6">
        <v>344.32</v>
      </c>
      <c r="L121" s="7" t="s">
        <v>17</v>
      </c>
    </row>
    <row r="122" spans="1:12" x14ac:dyDescent="0.25">
      <c r="A122" s="3" t="s">
        <v>380</v>
      </c>
      <c r="B122" s="4">
        <v>2019</v>
      </c>
      <c r="C122" s="3" t="s">
        <v>381</v>
      </c>
      <c r="D122" s="3" t="s">
        <v>382</v>
      </c>
      <c r="E122" s="3" t="s">
        <v>383</v>
      </c>
      <c r="F122" s="3" t="s">
        <v>383</v>
      </c>
      <c r="G122" s="5">
        <v>43557.083333333401</v>
      </c>
      <c r="H122" s="5">
        <v>43646.083333333401</v>
      </c>
      <c r="I122" s="6">
        <v>815</v>
      </c>
      <c r="J122" s="6">
        <f t="shared" si="1"/>
        <v>815</v>
      </c>
      <c r="K122" s="6">
        <v>0</v>
      </c>
      <c r="L122" s="7" t="s">
        <v>17</v>
      </c>
    </row>
    <row r="123" spans="1:12" x14ac:dyDescent="0.25">
      <c r="A123" s="3" t="s">
        <v>385</v>
      </c>
      <c r="B123" s="4">
        <v>2019</v>
      </c>
      <c r="C123" s="3" t="s">
        <v>196</v>
      </c>
      <c r="D123" s="3" t="s">
        <v>386</v>
      </c>
      <c r="E123" s="3" t="s">
        <v>387</v>
      </c>
      <c r="F123" s="3" t="s">
        <v>387</v>
      </c>
      <c r="G123" s="5">
        <v>43466.041666666802</v>
      </c>
      <c r="H123" s="5">
        <v>43830.041666666802</v>
      </c>
      <c r="I123" s="6">
        <v>1000</v>
      </c>
      <c r="J123" s="6">
        <f t="shared" si="1"/>
        <v>925.17</v>
      </c>
      <c r="K123" s="6">
        <v>74.83</v>
      </c>
      <c r="L123" s="7" t="s">
        <v>17</v>
      </c>
    </row>
    <row r="124" spans="1:12" x14ac:dyDescent="0.25">
      <c r="A124" s="3" t="s">
        <v>388</v>
      </c>
      <c r="B124" s="4">
        <v>2019</v>
      </c>
      <c r="C124" s="3" t="s">
        <v>389</v>
      </c>
      <c r="D124" s="3" t="s">
        <v>390</v>
      </c>
      <c r="E124" s="3" t="s">
        <v>391</v>
      </c>
      <c r="F124" s="3" t="s">
        <v>391</v>
      </c>
      <c r="G124" s="5">
        <v>43557.083333333401</v>
      </c>
      <c r="H124" s="5">
        <v>43646.083333333401</v>
      </c>
      <c r="I124" s="6">
        <v>724.84</v>
      </c>
      <c r="J124" s="6">
        <f t="shared" si="1"/>
        <v>724.84</v>
      </c>
      <c r="K124" s="6">
        <v>0</v>
      </c>
      <c r="L124" s="7" t="s">
        <v>17</v>
      </c>
    </row>
    <row r="125" spans="1:12" x14ac:dyDescent="0.25">
      <c r="A125" s="3" t="s">
        <v>392</v>
      </c>
      <c r="B125" s="4">
        <v>2019</v>
      </c>
      <c r="C125" s="3" t="s">
        <v>393</v>
      </c>
      <c r="D125" s="3" t="s">
        <v>39</v>
      </c>
      <c r="E125" s="3" t="s">
        <v>40</v>
      </c>
      <c r="F125" s="3" t="s">
        <v>41</v>
      </c>
      <c r="G125" s="5">
        <v>43552.041666666802</v>
      </c>
      <c r="H125" s="5">
        <v>43585.083333333401</v>
      </c>
      <c r="I125" s="6">
        <v>1500</v>
      </c>
      <c r="J125" s="6">
        <f t="shared" si="1"/>
        <v>1338.9</v>
      </c>
      <c r="K125" s="6">
        <v>161.1</v>
      </c>
      <c r="L125" s="7" t="s">
        <v>17</v>
      </c>
    </row>
    <row r="126" spans="1:12" x14ac:dyDescent="0.25">
      <c r="A126" s="3" t="s">
        <v>394</v>
      </c>
      <c r="B126" s="4">
        <v>2019</v>
      </c>
      <c r="C126" s="3" t="s">
        <v>395</v>
      </c>
      <c r="D126" s="3" t="s">
        <v>248</v>
      </c>
      <c r="E126" s="3" t="s">
        <v>249</v>
      </c>
      <c r="F126" s="3" t="s">
        <v>249</v>
      </c>
      <c r="G126" s="5">
        <v>43525.041666666802</v>
      </c>
      <c r="H126" s="5">
        <v>43830.041666666802</v>
      </c>
      <c r="I126" s="6">
        <v>900</v>
      </c>
      <c r="J126" s="6">
        <f t="shared" si="1"/>
        <v>855</v>
      </c>
      <c r="K126" s="6">
        <v>45</v>
      </c>
      <c r="L126" s="7" t="s">
        <v>17</v>
      </c>
    </row>
    <row r="127" spans="1:12" x14ac:dyDescent="0.25">
      <c r="A127" s="3" t="s">
        <v>396</v>
      </c>
      <c r="B127" s="4">
        <v>2019</v>
      </c>
      <c r="C127" s="3" t="s">
        <v>397</v>
      </c>
      <c r="D127" s="3" t="s">
        <v>398</v>
      </c>
      <c r="E127" s="3" t="s">
        <v>399</v>
      </c>
      <c r="F127" s="3" t="s">
        <v>399</v>
      </c>
      <c r="G127" s="5">
        <v>43549.041666666802</v>
      </c>
      <c r="H127" s="5">
        <v>44644.041666666802</v>
      </c>
      <c r="I127" s="6">
        <v>18076.8</v>
      </c>
      <c r="J127" s="6">
        <f t="shared" si="1"/>
        <v>3018.5999999999985</v>
      </c>
      <c r="K127" s="6">
        <v>15058.2</v>
      </c>
      <c r="L127" s="7" t="s">
        <v>400</v>
      </c>
    </row>
    <row r="128" spans="1:12" x14ac:dyDescent="0.25">
      <c r="A128" s="3" t="s">
        <v>401</v>
      </c>
      <c r="B128" s="4">
        <v>2019</v>
      </c>
      <c r="C128" s="3" t="s">
        <v>402</v>
      </c>
      <c r="D128" s="3" t="s">
        <v>39</v>
      </c>
      <c r="E128" s="3" t="s">
        <v>40</v>
      </c>
      <c r="F128" s="3" t="s">
        <v>41</v>
      </c>
      <c r="G128" s="5">
        <v>43544.041666666802</v>
      </c>
      <c r="H128" s="5">
        <v>43585.083333333401</v>
      </c>
      <c r="I128" s="6">
        <v>130</v>
      </c>
      <c r="J128" s="6">
        <f t="shared" si="1"/>
        <v>127.7</v>
      </c>
      <c r="K128" s="6">
        <v>2.2999999999999998</v>
      </c>
      <c r="L128" s="7" t="s">
        <v>17</v>
      </c>
    </row>
    <row r="129" spans="1:12" x14ac:dyDescent="0.25">
      <c r="A129" s="3" t="s">
        <v>403</v>
      </c>
      <c r="B129" s="4">
        <v>2019</v>
      </c>
      <c r="C129" s="3" t="s">
        <v>404</v>
      </c>
      <c r="D129" s="3" t="s">
        <v>83</v>
      </c>
      <c r="E129" s="3" t="s">
        <v>84</v>
      </c>
      <c r="F129" s="3" t="s">
        <v>84</v>
      </c>
      <c r="G129" s="5">
        <v>43466.041666666802</v>
      </c>
      <c r="H129" s="5">
        <v>43830.041666666802</v>
      </c>
      <c r="I129" s="6">
        <v>2000</v>
      </c>
      <c r="J129" s="6">
        <f t="shared" si="1"/>
        <v>590.20000000000005</v>
      </c>
      <c r="K129" s="6">
        <v>1409.8</v>
      </c>
      <c r="L129" s="7" t="s">
        <v>17</v>
      </c>
    </row>
    <row r="130" spans="1:12" x14ac:dyDescent="0.25">
      <c r="A130" s="3" t="s">
        <v>405</v>
      </c>
      <c r="B130" s="4">
        <v>2019</v>
      </c>
      <c r="C130" s="3" t="s">
        <v>406</v>
      </c>
      <c r="D130" s="3" t="s">
        <v>407</v>
      </c>
      <c r="E130" s="3" t="s">
        <v>408</v>
      </c>
      <c r="F130" s="3" t="s">
        <v>408</v>
      </c>
      <c r="G130" s="5">
        <v>43543.041666666802</v>
      </c>
      <c r="H130" s="5">
        <v>43908.041666666802</v>
      </c>
      <c r="I130" s="6">
        <v>13000</v>
      </c>
      <c r="J130" s="6">
        <f t="shared" si="1"/>
        <v>11520</v>
      </c>
      <c r="K130" s="6">
        <v>1480</v>
      </c>
      <c r="L130" s="7" t="s">
        <v>17</v>
      </c>
    </row>
    <row r="131" spans="1:12" x14ac:dyDescent="0.25">
      <c r="A131" s="3" t="s">
        <v>409</v>
      </c>
      <c r="B131" s="4">
        <v>2019</v>
      </c>
      <c r="C131" s="3" t="s">
        <v>410</v>
      </c>
      <c r="D131" s="3" t="s">
        <v>411</v>
      </c>
      <c r="E131" s="3" t="s">
        <v>412</v>
      </c>
      <c r="F131" s="3" t="s">
        <v>412</v>
      </c>
      <c r="G131" s="5">
        <v>43543.041666666802</v>
      </c>
      <c r="H131" s="5">
        <v>43908.041666666802</v>
      </c>
      <c r="I131" s="6">
        <v>13000</v>
      </c>
      <c r="J131" s="6">
        <f t="shared" ref="J131:J158" si="2">+I131-K131</f>
        <v>0</v>
      </c>
      <c r="K131" s="6">
        <v>13000</v>
      </c>
      <c r="L131" s="7" t="s">
        <v>17</v>
      </c>
    </row>
    <row r="132" spans="1:12" x14ac:dyDescent="0.25">
      <c r="A132" s="3" t="s">
        <v>413</v>
      </c>
      <c r="B132" s="4">
        <v>2019</v>
      </c>
      <c r="C132" s="3" t="s">
        <v>414</v>
      </c>
      <c r="D132" s="3" t="s">
        <v>415</v>
      </c>
      <c r="E132" s="3" t="s">
        <v>416</v>
      </c>
      <c r="F132" s="3" t="s">
        <v>416</v>
      </c>
      <c r="G132" s="5">
        <v>43534.041666666802</v>
      </c>
      <c r="H132" s="5">
        <v>44265.041666666802</v>
      </c>
      <c r="I132" s="6">
        <v>38338.949999999997</v>
      </c>
      <c r="J132" s="6">
        <f t="shared" si="2"/>
        <v>41545.269999999997</v>
      </c>
      <c r="K132" s="6">
        <v>-3206.32</v>
      </c>
      <c r="L132" s="7" t="s">
        <v>400</v>
      </c>
    </row>
    <row r="133" spans="1:12" x14ac:dyDescent="0.25">
      <c r="A133" s="3" t="s">
        <v>417</v>
      </c>
      <c r="B133" s="4">
        <v>2019</v>
      </c>
      <c r="C133" s="3" t="s">
        <v>418</v>
      </c>
      <c r="D133" s="3" t="s">
        <v>248</v>
      </c>
      <c r="E133" s="3" t="s">
        <v>249</v>
      </c>
      <c r="F133" s="3" t="s">
        <v>249</v>
      </c>
      <c r="G133" s="5">
        <v>43466.041666666802</v>
      </c>
      <c r="H133" s="5">
        <v>43831.041666666802</v>
      </c>
      <c r="I133" s="6">
        <v>2000</v>
      </c>
      <c r="J133" s="6">
        <f t="shared" si="2"/>
        <v>240</v>
      </c>
      <c r="K133" s="6">
        <v>1760</v>
      </c>
      <c r="L133" s="7" t="s">
        <v>17</v>
      </c>
    </row>
    <row r="134" spans="1:12" x14ac:dyDescent="0.25">
      <c r="A134" s="3" t="s">
        <v>419</v>
      </c>
      <c r="B134" s="4">
        <v>2019</v>
      </c>
      <c r="C134" s="3" t="s">
        <v>420</v>
      </c>
      <c r="D134" s="3" t="s">
        <v>421</v>
      </c>
      <c r="E134" s="3" t="s">
        <v>422</v>
      </c>
      <c r="F134" s="3" t="s">
        <v>422</v>
      </c>
      <c r="G134" s="5">
        <v>43537.041666666802</v>
      </c>
      <c r="H134" s="5">
        <v>43585.083333333401</v>
      </c>
      <c r="I134" s="6">
        <v>1200</v>
      </c>
      <c r="J134" s="6">
        <f t="shared" si="2"/>
        <v>1450</v>
      </c>
      <c r="K134" s="6">
        <v>-250</v>
      </c>
      <c r="L134" s="7" t="s">
        <v>17</v>
      </c>
    </row>
    <row r="135" spans="1:12" x14ac:dyDescent="0.25">
      <c r="A135" s="3" t="s">
        <v>423</v>
      </c>
      <c r="B135" s="4">
        <v>2019</v>
      </c>
      <c r="C135" s="3" t="s">
        <v>61</v>
      </c>
      <c r="D135" s="3" t="s">
        <v>62</v>
      </c>
      <c r="E135" s="3" t="s">
        <v>63</v>
      </c>
      <c r="F135" s="3" t="s">
        <v>63</v>
      </c>
      <c r="G135" s="5">
        <v>43466.041666666802</v>
      </c>
      <c r="H135" s="5">
        <v>44196.041666666802</v>
      </c>
      <c r="I135" s="6">
        <v>2000</v>
      </c>
      <c r="J135" s="6">
        <f t="shared" si="2"/>
        <v>2507.96</v>
      </c>
      <c r="K135" s="6">
        <v>-507.96</v>
      </c>
      <c r="L135" s="7" t="s">
        <v>17</v>
      </c>
    </row>
    <row r="136" spans="1:12" x14ac:dyDescent="0.25">
      <c r="A136" s="3" t="s">
        <v>118</v>
      </c>
      <c r="B136" s="4">
        <v>2019</v>
      </c>
      <c r="C136" s="3" t="s">
        <v>425</v>
      </c>
      <c r="D136" s="3" t="s">
        <v>97</v>
      </c>
      <c r="E136" s="3" t="s">
        <v>98</v>
      </c>
      <c r="F136" s="3" t="s">
        <v>98</v>
      </c>
      <c r="G136" s="5">
        <v>43536.041666666802</v>
      </c>
      <c r="H136" s="5">
        <v>43585.083333333401</v>
      </c>
      <c r="I136" s="6">
        <v>312</v>
      </c>
      <c r="J136" s="6">
        <f t="shared" si="2"/>
        <v>312</v>
      </c>
      <c r="K136" s="6">
        <v>0</v>
      </c>
      <c r="L136" s="7" t="s">
        <v>17</v>
      </c>
    </row>
    <row r="137" spans="1:12" x14ac:dyDescent="0.25">
      <c r="A137" s="3" t="s">
        <v>46</v>
      </c>
      <c r="B137" s="4">
        <v>2019</v>
      </c>
      <c r="C137" s="3" t="s">
        <v>426</v>
      </c>
      <c r="D137" s="3" t="s">
        <v>97</v>
      </c>
      <c r="E137" s="3" t="s">
        <v>98</v>
      </c>
      <c r="F137" s="3" t="s">
        <v>98</v>
      </c>
      <c r="G137" s="5">
        <v>43535.041666666802</v>
      </c>
      <c r="H137" s="5">
        <v>43677.083333333401</v>
      </c>
      <c r="I137" s="6">
        <v>644.6</v>
      </c>
      <c r="J137" s="6">
        <f t="shared" si="2"/>
        <v>644.6</v>
      </c>
      <c r="K137" s="6">
        <v>0</v>
      </c>
      <c r="L137" s="7" t="s">
        <v>17</v>
      </c>
    </row>
    <row r="138" spans="1:12" x14ac:dyDescent="0.25">
      <c r="A138" s="3" t="s">
        <v>46</v>
      </c>
      <c r="B138" s="4">
        <v>2019</v>
      </c>
      <c r="C138" s="3" t="s">
        <v>428</v>
      </c>
      <c r="D138" s="3" t="s">
        <v>429</v>
      </c>
      <c r="E138" s="3" t="s">
        <v>430</v>
      </c>
      <c r="F138" s="3" t="s">
        <v>430</v>
      </c>
      <c r="G138" s="5">
        <v>43532.041666666802</v>
      </c>
      <c r="H138" s="5">
        <v>44196.041666666802</v>
      </c>
      <c r="I138" s="6">
        <v>1023.5</v>
      </c>
      <c r="J138" s="6">
        <f t="shared" si="2"/>
        <v>1023.5</v>
      </c>
      <c r="K138" s="6">
        <v>0</v>
      </c>
      <c r="L138" s="7" t="s">
        <v>17</v>
      </c>
    </row>
    <row r="139" spans="1:12" x14ac:dyDescent="0.25">
      <c r="A139" s="3" t="s">
        <v>431</v>
      </c>
      <c r="B139" s="4">
        <v>2019</v>
      </c>
      <c r="C139" s="3" t="s">
        <v>432</v>
      </c>
      <c r="D139" s="3" t="s">
        <v>75</v>
      </c>
      <c r="E139" s="3" t="s">
        <v>76</v>
      </c>
      <c r="F139" s="3" t="s">
        <v>76</v>
      </c>
      <c r="G139" s="5">
        <v>43530.041666666802</v>
      </c>
      <c r="H139" s="5">
        <v>43585.083333333401</v>
      </c>
      <c r="I139" s="6">
        <v>540.77</v>
      </c>
      <c r="J139" s="6">
        <f t="shared" si="2"/>
        <v>540.4</v>
      </c>
      <c r="K139" s="6">
        <v>0.37</v>
      </c>
      <c r="L139" s="7" t="s">
        <v>17</v>
      </c>
    </row>
    <row r="140" spans="1:12" x14ac:dyDescent="0.25">
      <c r="A140" s="3" t="s">
        <v>211</v>
      </c>
      <c r="B140" s="4">
        <v>2019</v>
      </c>
      <c r="C140" s="3" t="s">
        <v>433</v>
      </c>
      <c r="D140" s="3" t="s">
        <v>434</v>
      </c>
      <c r="E140" s="3" t="s">
        <v>435</v>
      </c>
      <c r="F140" s="3" t="s">
        <v>435</v>
      </c>
      <c r="G140" s="5">
        <v>43530.041666666802</v>
      </c>
      <c r="H140" s="5">
        <v>43585.083333333401</v>
      </c>
      <c r="I140" s="6">
        <v>107.76</v>
      </c>
      <c r="J140" s="6">
        <f t="shared" si="2"/>
        <v>107.77000000000001</v>
      </c>
      <c r="K140" s="6">
        <v>-0.01</v>
      </c>
      <c r="L140" s="7" t="s">
        <v>17</v>
      </c>
    </row>
    <row r="141" spans="1:12" x14ac:dyDescent="0.25">
      <c r="A141" s="3" t="s">
        <v>436</v>
      </c>
      <c r="B141" s="4">
        <v>2019</v>
      </c>
      <c r="C141" s="3" t="s">
        <v>437</v>
      </c>
      <c r="D141" s="3" t="s">
        <v>301</v>
      </c>
      <c r="E141" s="3" t="s">
        <v>302</v>
      </c>
      <c r="F141" s="3" t="s">
        <v>302</v>
      </c>
      <c r="G141" s="5">
        <v>43525.041666666802</v>
      </c>
      <c r="H141" s="5">
        <v>44712.083333333401</v>
      </c>
      <c r="I141" s="6">
        <v>2150.2800000000002</v>
      </c>
      <c r="J141" s="6">
        <f t="shared" si="2"/>
        <v>537.57000000000016</v>
      </c>
      <c r="K141" s="6">
        <v>1612.71</v>
      </c>
      <c r="L141" s="7" t="s">
        <v>17</v>
      </c>
    </row>
    <row r="142" spans="1:12" x14ac:dyDescent="0.25">
      <c r="A142" s="3" t="s">
        <v>438</v>
      </c>
      <c r="B142" s="4">
        <v>2019</v>
      </c>
      <c r="C142" s="3" t="s">
        <v>439</v>
      </c>
      <c r="D142" s="3" t="s">
        <v>440</v>
      </c>
      <c r="E142" s="3" t="s">
        <v>441</v>
      </c>
      <c r="F142" s="3" t="s">
        <v>441</v>
      </c>
      <c r="G142" s="5">
        <v>43466.041666666802</v>
      </c>
      <c r="H142" s="5">
        <v>43830.041666666802</v>
      </c>
      <c r="I142" s="6">
        <v>33720</v>
      </c>
      <c r="J142" s="6">
        <f t="shared" si="2"/>
        <v>28122.48</v>
      </c>
      <c r="K142" s="6">
        <v>5597.52</v>
      </c>
      <c r="L142" s="7" t="s">
        <v>17</v>
      </c>
    </row>
    <row r="143" spans="1:12" x14ac:dyDescent="0.25">
      <c r="A143" s="3" t="s">
        <v>442</v>
      </c>
      <c r="B143" s="4">
        <v>2019</v>
      </c>
      <c r="C143" s="3" t="s">
        <v>443</v>
      </c>
      <c r="D143" s="3" t="s">
        <v>72</v>
      </c>
      <c r="E143" s="3" t="s">
        <v>73</v>
      </c>
      <c r="F143" s="3" t="s">
        <v>73</v>
      </c>
      <c r="G143" s="5">
        <v>43466.041666666802</v>
      </c>
      <c r="H143" s="5">
        <v>44197.041666666802</v>
      </c>
      <c r="I143" s="6">
        <v>2500</v>
      </c>
      <c r="J143" s="6">
        <f t="shared" si="2"/>
        <v>1991.9</v>
      </c>
      <c r="K143" s="6">
        <v>508.1</v>
      </c>
      <c r="L143" s="7" t="s">
        <v>17</v>
      </c>
    </row>
    <row r="144" spans="1:12" x14ac:dyDescent="0.25">
      <c r="A144" s="3" t="s">
        <v>444</v>
      </c>
      <c r="B144" s="4">
        <v>2019</v>
      </c>
      <c r="C144" s="3" t="s">
        <v>445</v>
      </c>
      <c r="D144" s="3" t="s">
        <v>144</v>
      </c>
      <c r="E144" s="3" t="s">
        <v>145</v>
      </c>
      <c r="F144" s="3" t="s">
        <v>145</v>
      </c>
      <c r="G144" s="5">
        <v>43516.041666666802</v>
      </c>
      <c r="H144" s="5">
        <v>43830.041666666802</v>
      </c>
      <c r="I144" s="6">
        <v>637.20000000000005</v>
      </c>
      <c r="J144" s="6">
        <f t="shared" si="2"/>
        <v>637.20000000000005</v>
      </c>
      <c r="K144" s="6">
        <v>0</v>
      </c>
      <c r="L144" s="7" t="s">
        <v>17</v>
      </c>
    </row>
    <row r="145" spans="1:12" x14ac:dyDescent="0.25">
      <c r="A145" s="3" t="s">
        <v>446</v>
      </c>
      <c r="B145" s="4">
        <v>2019</v>
      </c>
      <c r="C145" s="3" t="s">
        <v>447</v>
      </c>
      <c r="D145" s="3" t="s">
        <v>448</v>
      </c>
      <c r="E145" s="3" t="s">
        <v>449</v>
      </c>
      <c r="F145" s="3" t="s">
        <v>449</v>
      </c>
      <c r="G145" s="5">
        <v>43466.041666666802</v>
      </c>
      <c r="H145" s="5">
        <v>43830.041666666802</v>
      </c>
      <c r="I145" s="6">
        <v>4121.22</v>
      </c>
      <c r="J145" s="6">
        <f t="shared" si="2"/>
        <v>0</v>
      </c>
      <c r="K145" s="6">
        <v>4121.22</v>
      </c>
      <c r="L145" s="7" t="s">
        <v>17</v>
      </c>
    </row>
    <row r="146" spans="1:12" x14ac:dyDescent="0.25">
      <c r="A146" s="3" t="s">
        <v>450</v>
      </c>
      <c r="B146" s="4">
        <v>2019</v>
      </c>
      <c r="C146" s="3" t="s">
        <v>451</v>
      </c>
      <c r="D146" s="3" t="s">
        <v>452</v>
      </c>
      <c r="E146" s="3" t="s">
        <v>453</v>
      </c>
      <c r="F146" s="3" t="s">
        <v>454</v>
      </c>
      <c r="G146" s="5">
        <v>43508.041666666802</v>
      </c>
      <c r="H146" s="5">
        <v>43524.041666666802</v>
      </c>
      <c r="I146" s="6">
        <v>600</v>
      </c>
      <c r="J146" s="6">
        <f t="shared" si="2"/>
        <v>527.87</v>
      </c>
      <c r="K146" s="6">
        <v>72.13</v>
      </c>
      <c r="L146" s="7" t="s">
        <v>17</v>
      </c>
    </row>
    <row r="147" spans="1:12" x14ac:dyDescent="0.25">
      <c r="A147" s="3" t="s">
        <v>455</v>
      </c>
      <c r="B147" s="4">
        <v>2019</v>
      </c>
      <c r="C147" s="3" t="s">
        <v>456</v>
      </c>
      <c r="D147" s="3" t="s">
        <v>72</v>
      </c>
      <c r="E147" s="3" t="s">
        <v>73</v>
      </c>
      <c r="F147" s="3" t="s">
        <v>73</v>
      </c>
      <c r="G147" s="5">
        <v>43501.041666666802</v>
      </c>
      <c r="H147" s="5">
        <v>43555.041666666802</v>
      </c>
      <c r="I147" s="6">
        <v>393</v>
      </c>
      <c r="J147" s="6">
        <f t="shared" si="2"/>
        <v>393</v>
      </c>
      <c r="K147" s="6">
        <v>0</v>
      </c>
      <c r="L147" s="7" t="s">
        <v>17</v>
      </c>
    </row>
    <row r="148" spans="1:12" x14ac:dyDescent="0.25">
      <c r="A148" s="3" t="s">
        <v>457</v>
      </c>
      <c r="B148" s="4">
        <v>2019</v>
      </c>
      <c r="C148" s="3" t="s">
        <v>458</v>
      </c>
      <c r="D148" s="3" t="s">
        <v>93</v>
      </c>
      <c r="E148" s="3" t="s">
        <v>94</v>
      </c>
      <c r="F148" s="3" t="s">
        <v>94</v>
      </c>
      <c r="G148" s="5">
        <v>43497.041666666802</v>
      </c>
      <c r="H148" s="5">
        <v>43524.041666666802</v>
      </c>
      <c r="I148" s="6">
        <v>650</v>
      </c>
      <c r="J148" s="6">
        <f t="shared" si="2"/>
        <v>650</v>
      </c>
      <c r="K148" s="6">
        <v>0</v>
      </c>
      <c r="L148" s="7" t="s">
        <v>17</v>
      </c>
    </row>
    <row r="149" spans="1:12" x14ac:dyDescent="0.25">
      <c r="A149" s="3" t="s">
        <v>459</v>
      </c>
      <c r="B149" s="4">
        <v>2019</v>
      </c>
      <c r="C149" s="3" t="s">
        <v>460</v>
      </c>
      <c r="D149" s="3" t="s">
        <v>461</v>
      </c>
      <c r="E149" s="3" t="s">
        <v>462</v>
      </c>
      <c r="F149" s="3" t="s">
        <v>462</v>
      </c>
      <c r="G149" s="5">
        <v>43494.041666666802</v>
      </c>
      <c r="H149" s="5">
        <v>43524.041666666802</v>
      </c>
      <c r="I149" s="6">
        <v>517</v>
      </c>
      <c r="J149" s="6">
        <f t="shared" si="2"/>
        <v>517</v>
      </c>
      <c r="K149" s="6">
        <v>0</v>
      </c>
      <c r="L149" s="7" t="s">
        <v>17</v>
      </c>
    </row>
    <row r="150" spans="1:12" x14ac:dyDescent="0.25">
      <c r="A150" s="3" t="s">
        <v>463</v>
      </c>
      <c r="B150" s="4">
        <v>2019</v>
      </c>
      <c r="C150" s="3" t="s">
        <v>464</v>
      </c>
      <c r="D150" s="3" t="s">
        <v>48</v>
      </c>
      <c r="E150" s="3" t="s">
        <v>49</v>
      </c>
      <c r="F150" s="3" t="s">
        <v>49</v>
      </c>
      <c r="G150" s="5">
        <v>43495.041666666802</v>
      </c>
      <c r="H150" s="5">
        <v>43524.041666666802</v>
      </c>
      <c r="I150" s="6">
        <v>118.85</v>
      </c>
      <c r="J150" s="6">
        <f t="shared" si="2"/>
        <v>118.85</v>
      </c>
      <c r="K150" s="6">
        <v>0</v>
      </c>
      <c r="L150" s="7" t="s">
        <v>17</v>
      </c>
    </row>
    <row r="151" spans="1:12" x14ac:dyDescent="0.25">
      <c r="A151" s="3" t="s">
        <v>465</v>
      </c>
      <c r="B151" s="4">
        <v>2019</v>
      </c>
      <c r="C151" s="3" t="s">
        <v>466</v>
      </c>
      <c r="D151" s="3" t="s">
        <v>429</v>
      </c>
      <c r="E151" s="3" t="s">
        <v>430</v>
      </c>
      <c r="F151" s="3" t="s">
        <v>430</v>
      </c>
      <c r="G151" s="5">
        <v>43494.041666666802</v>
      </c>
      <c r="H151" s="5">
        <v>43524.041666666802</v>
      </c>
      <c r="I151" s="6">
        <v>715</v>
      </c>
      <c r="J151" s="6">
        <f t="shared" si="2"/>
        <v>715</v>
      </c>
      <c r="K151" s="6">
        <v>0</v>
      </c>
      <c r="L151" s="7" t="s">
        <v>17</v>
      </c>
    </row>
    <row r="152" spans="1:12" x14ac:dyDescent="0.25">
      <c r="A152" s="3" t="s">
        <v>467</v>
      </c>
      <c r="B152" s="4">
        <v>2019</v>
      </c>
      <c r="C152" s="3" t="s">
        <v>468</v>
      </c>
      <c r="D152" s="3" t="s">
        <v>374</v>
      </c>
      <c r="E152" s="3" t="s">
        <v>375</v>
      </c>
      <c r="F152" s="3" t="s">
        <v>375</v>
      </c>
      <c r="G152" s="5">
        <v>43486.041666666802</v>
      </c>
      <c r="H152" s="5">
        <v>43524.041666666802</v>
      </c>
      <c r="I152" s="6">
        <v>470.67</v>
      </c>
      <c r="J152" s="6">
        <f t="shared" si="2"/>
        <v>470.67</v>
      </c>
      <c r="K152" s="6">
        <v>0</v>
      </c>
      <c r="L152" s="7" t="s">
        <v>17</v>
      </c>
    </row>
    <row r="153" spans="1:12" x14ac:dyDescent="0.25">
      <c r="A153" s="3" t="s">
        <v>469</v>
      </c>
      <c r="B153" s="4">
        <v>2019</v>
      </c>
      <c r="C153" s="3" t="s">
        <v>470</v>
      </c>
      <c r="D153" s="3" t="s">
        <v>471</v>
      </c>
      <c r="E153" s="3" t="s">
        <v>472</v>
      </c>
      <c r="F153" s="3" t="s">
        <v>472</v>
      </c>
      <c r="G153" s="5">
        <v>43475.041666666802</v>
      </c>
      <c r="H153" s="5">
        <v>44196.041666666802</v>
      </c>
      <c r="I153" s="6">
        <v>1000</v>
      </c>
      <c r="J153" s="6">
        <f t="shared" si="2"/>
        <v>591</v>
      </c>
      <c r="K153" s="6">
        <v>409</v>
      </c>
      <c r="L153" s="7" t="s">
        <v>17</v>
      </c>
    </row>
    <row r="154" spans="1:12" x14ac:dyDescent="0.25">
      <c r="A154" s="3" t="s">
        <v>473</v>
      </c>
      <c r="B154" s="4">
        <v>2019</v>
      </c>
      <c r="C154" s="3" t="s">
        <v>102</v>
      </c>
      <c r="D154" s="3" t="s">
        <v>474</v>
      </c>
      <c r="E154" s="3" t="s">
        <v>475</v>
      </c>
      <c r="F154" s="3" t="s">
        <v>475</v>
      </c>
      <c r="G154" s="5">
        <v>43472.041666666802</v>
      </c>
      <c r="H154" s="5">
        <v>43830.041666666802</v>
      </c>
      <c r="I154" s="6">
        <v>72.95</v>
      </c>
      <c r="J154" s="6">
        <f t="shared" si="2"/>
        <v>72.95</v>
      </c>
      <c r="K154" s="6">
        <v>0</v>
      </c>
      <c r="L154" s="7" t="s">
        <v>17</v>
      </c>
    </row>
    <row r="155" spans="1:12" x14ac:dyDescent="0.25">
      <c r="A155" s="3" t="s">
        <v>476</v>
      </c>
      <c r="B155" s="4">
        <v>2019</v>
      </c>
      <c r="C155" s="3" t="s">
        <v>477</v>
      </c>
      <c r="D155" s="3" t="s">
        <v>478</v>
      </c>
      <c r="E155" s="3" t="s">
        <v>479</v>
      </c>
      <c r="F155" s="3" t="s">
        <v>479</v>
      </c>
      <c r="G155" s="5">
        <v>43497.041666666802</v>
      </c>
      <c r="H155" s="5">
        <v>44255.041666666802</v>
      </c>
      <c r="I155" s="6">
        <v>96860.52</v>
      </c>
      <c r="J155" s="6">
        <f t="shared" si="2"/>
        <v>51638.020000000004</v>
      </c>
      <c r="K155" s="6">
        <v>45222.5</v>
      </c>
      <c r="L155" s="7" t="s">
        <v>141</v>
      </c>
    </row>
    <row r="156" spans="1:12" x14ac:dyDescent="0.25">
      <c r="A156" s="3" t="s">
        <v>480</v>
      </c>
      <c r="B156" s="4">
        <v>2019</v>
      </c>
      <c r="C156" s="3" t="s">
        <v>196</v>
      </c>
      <c r="D156" s="3" t="s">
        <v>386</v>
      </c>
      <c r="E156" s="3" t="s">
        <v>387</v>
      </c>
      <c r="F156" s="3" t="s">
        <v>387</v>
      </c>
      <c r="G156" s="5">
        <v>43466.041666666802</v>
      </c>
      <c r="H156" s="5">
        <v>43830.041666666802</v>
      </c>
      <c r="I156" s="6">
        <v>1000</v>
      </c>
      <c r="J156" s="6">
        <f t="shared" si="2"/>
        <v>768.48</v>
      </c>
      <c r="K156" s="6">
        <v>231.52</v>
      </c>
      <c r="L156" s="7" t="s">
        <v>17</v>
      </c>
    </row>
    <row r="157" spans="1:12" x14ac:dyDescent="0.25">
      <c r="A157" s="3" t="s">
        <v>481</v>
      </c>
      <c r="B157" s="4">
        <v>2019</v>
      </c>
      <c r="C157" s="3" t="s">
        <v>482</v>
      </c>
      <c r="D157" s="3" t="s">
        <v>483</v>
      </c>
      <c r="E157" s="3" t="s">
        <v>484</v>
      </c>
      <c r="F157" s="3" t="s">
        <v>485</v>
      </c>
      <c r="G157" s="5">
        <v>43466.041666666802</v>
      </c>
      <c r="H157" s="5">
        <v>43646.083333333401</v>
      </c>
      <c r="I157" s="6">
        <v>2300</v>
      </c>
      <c r="J157" s="6">
        <f t="shared" si="2"/>
        <v>2300</v>
      </c>
      <c r="K157" s="6">
        <v>0</v>
      </c>
      <c r="L157" s="7" t="s">
        <v>17</v>
      </c>
    </row>
    <row r="158" spans="1:12" x14ac:dyDescent="0.25">
      <c r="A158" s="3" t="s">
        <v>486</v>
      </c>
      <c r="B158" s="4">
        <v>2019</v>
      </c>
      <c r="C158" s="3" t="s">
        <v>487</v>
      </c>
      <c r="D158" s="3" t="s">
        <v>488</v>
      </c>
      <c r="E158" s="3" t="s">
        <v>489</v>
      </c>
      <c r="F158" s="3" t="s">
        <v>489</v>
      </c>
      <c r="G158" s="5">
        <v>43466.041666666802</v>
      </c>
      <c r="H158" s="5">
        <v>43830.041666666802</v>
      </c>
      <c r="I158" s="8">
        <v>13802.04</v>
      </c>
      <c r="J158" s="6">
        <f t="shared" si="2"/>
        <v>13747.95</v>
      </c>
      <c r="K158" s="8">
        <v>54.09</v>
      </c>
      <c r="L158" s="7" t="s">
        <v>17</v>
      </c>
    </row>
    <row r="1048576" spans="12:12" x14ac:dyDescent="0.25">
      <c r="L1048576" s="12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6C572-E115-4AC2-9ED8-7D33C5D2E832}">
  <dimension ref="A1:K149"/>
  <sheetViews>
    <sheetView workbookViewId="0">
      <selection sqref="A1:A1048576"/>
    </sheetView>
  </sheetViews>
  <sheetFormatPr defaultRowHeight="15" x14ac:dyDescent="0.25"/>
  <cols>
    <col min="1" max="1" width="12.5703125" style="22" bestFit="1" customWidth="1"/>
    <col min="2" max="2" width="68.140625" style="30" customWidth="1"/>
    <col min="3" max="3" width="61.7109375" style="22" bestFit="1" customWidth="1"/>
    <col min="4" max="4" width="12" style="22" bestFit="1" customWidth="1"/>
    <col min="5" max="5" width="19.5703125" style="22" bestFit="1" customWidth="1"/>
    <col min="6" max="7" width="18.5703125" style="31" bestFit="1" customWidth="1"/>
    <col min="8" max="8" width="11.5703125" style="32" bestFit="1" customWidth="1"/>
    <col min="9" max="9" width="22.28515625" style="32" bestFit="1" customWidth="1"/>
    <col min="10" max="10" width="20" style="32" bestFit="1" customWidth="1"/>
    <col min="11" max="11" width="42.140625" style="33" bestFit="1" customWidth="1"/>
    <col min="12" max="16384" width="9.140625" style="22"/>
  </cols>
  <sheetData>
    <row r="1" spans="1:11" s="15" customFormat="1" ht="15.75" x14ac:dyDescent="0.25">
      <c r="A1" s="13" t="s">
        <v>0</v>
      </c>
      <c r="B1" s="14" t="s">
        <v>2</v>
      </c>
      <c r="C1" s="13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8</v>
      </c>
      <c r="I1" s="2" t="s">
        <v>9</v>
      </c>
      <c r="J1" s="2" t="s">
        <v>10</v>
      </c>
      <c r="K1" s="14" t="s">
        <v>11</v>
      </c>
    </row>
    <row r="2" spans="1:11" x14ac:dyDescent="0.25">
      <c r="A2" s="16" t="s">
        <v>490</v>
      </c>
      <c r="B2" s="17" t="s">
        <v>491</v>
      </c>
      <c r="C2" s="16" t="s">
        <v>492</v>
      </c>
      <c r="D2" s="18" t="s">
        <v>493</v>
      </c>
      <c r="E2" s="18" t="s">
        <v>494</v>
      </c>
      <c r="F2" s="19">
        <v>43983.000000000102</v>
      </c>
      <c r="G2" s="19">
        <v>44196.000000000102</v>
      </c>
      <c r="H2" s="20">
        <v>4500</v>
      </c>
      <c r="I2" s="20">
        <v>1550</v>
      </c>
      <c r="J2" s="20">
        <f>+H2-I2</f>
        <v>2950</v>
      </c>
      <c r="K2" s="21" t="s">
        <v>17</v>
      </c>
    </row>
    <row r="3" spans="1:11" ht="30" x14ac:dyDescent="0.25">
      <c r="A3" s="16" t="s">
        <v>496</v>
      </c>
      <c r="B3" s="17" t="s">
        <v>497</v>
      </c>
      <c r="C3" s="16" t="s">
        <v>498</v>
      </c>
      <c r="D3" s="18" t="s">
        <v>499</v>
      </c>
      <c r="E3" s="18" t="s">
        <v>499</v>
      </c>
      <c r="F3" s="19">
        <v>44075.000000000102</v>
      </c>
      <c r="G3" s="19">
        <v>44196.000000000102</v>
      </c>
      <c r="H3" s="20">
        <v>4634.25</v>
      </c>
      <c r="I3" s="20">
        <f t="shared" ref="I3:I66" si="0">++H3-J3</f>
        <v>4634.25</v>
      </c>
      <c r="J3" s="20">
        <v>0</v>
      </c>
      <c r="K3" s="21" t="s">
        <v>17</v>
      </c>
    </row>
    <row r="4" spans="1:11" x14ac:dyDescent="0.25">
      <c r="A4" s="16" t="s">
        <v>500</v>
      </c>
      <c r="B4" s="17" t="s">
        <v>501</v>
      </c>
      <c r="C4" s="16" t="s">
        <v>502</v>
      </c>
      <c r="D4" s="18" t="s">
        <v>503</v>
      </c>
      <c r="E4" s="18" t="s">
        <v>504</v>
      </c>
      <c r="F4" s="19">
        <v>44166.000000000102</v>
      </c>
      <c r="G4" s="19">
        <v>44196.000000000102</v>
      </c>
      <c r="H4" s="20">
        <v>4000</v>
      </c>
      <c r="I4" s="20">
        <v>3325</v>
      </c>
      <c r="J4" s="20">
        <f>+H4-I4</f>
        <v>675</v>
      </c>
      <c r="K4" s="21" t="s">
        <v>17</v>
      </c>
    </row>
    <row r="5" spans="1:11" x14ac:dyDescent="0.25">
      <c r="A5" s="16" t="s">
        <v>506</v>
      </c>
      <c r="B5" s="17" t="s">
        <v>507</v>
      </c>
      <c r="C5" s="16" t="s">
        <v>508</v>
      </c>
      <c r="D5" s="18" t="s">
        <v>509</v>
      </c>
      <c r="E5" s="18" t="s">
        <v>509</v>
      </c>
      <c r="F5" s="19">
        <v>44162.000000000102</v>
      </c>
      <c r="G5" s="19">
        <v>44227.000000000102</v>
      </c>
      <c r="H5" s="20">
        <v>1000</v>
      </c>
      <c r="I5" s="20">
        <f t="shared" si="0"/>
        <v>2220.29</v>
      </c>
      <c r="J5" s="20">
        <v>-1220.29</v>
      </c>
      <c r="K5" s="21" t="s">
        <v>17</v>
      </c>
    </row>
    <row r="6" spans="1:11" x14ac:dyDescent="0.25">
      <c r="A6" s="16" t="s">
        <v>510</v>
      </c>
      <c r="B6" s="17" t="s">
        <v>511</v>
      </c>
      <c r="C6" s="16" t="s">
        <v>48</v>
      </c>
      <c r="D6" s="18" t="s">
        <v>49</v>
      </c>
      <c r="E6" s="18" t="s">
        <v>49</v>
      </c>
      <c r="F6" s="19">
        <v>44179.000000000102</v>
      </c>
      <c r="G6" s="19">
        <v>44196.000000000102</v>
      </c>
      <c r="H6" s="20">
        <v>68.86</v>
      </c>
      <c r="I6" s="20">
        <f t="shared" si="0"/>
        <v>68.86</v>
      </c>
      <c r="J6" s="20">
        <v>0</v>
      </c>
      <c r="K6" s="21" t="s">
        <v>17</v>
      </c>
    </row>
    <row r="7" spans="1:11" x14ac:dyDescent="0.25">
      <c r="A7" s="16" t="s">
        <v>512</v>
      </c>
      <c r="B7" s="17" t="s">
        <v>513</v>
      </c>
      <c r="C7" s="16" t="s">
        <v>39</v>
      </c>
      <c r="D7" s="18" t="s">
        <v>40</v>
      </c>
      <c r="E7" s="18" t="s">
        <v>41</v>
      </c>
      <c r="F7" s="19">
        <v>44161.000000000102</v>
      </c>
      <c r="G7" s="19">
        <v>44196.000000000102</v>
      </c>
      <c r="H7" s="20">
        <v>1000</v>
      </c>
      <c r="I7" s="20">
        <f t="shared" si="0"/>
        <v>988.52</v>
      </c>
      <c r="J7" s="20">
        <v>11.48</v>
      </c>
      <c r="K7" s="21" t="s">
        <v>17</v>
      </c>
    </row>
    <row r="8" spans="1:11" x14ac:dyDescent="0.25">
      <c r="A8" s="16" t="s">
        <v>514</v>
      </c>
      <c r="B8" s="17" t="s">
        <v>513</v>
      </c>
      <c r="C8" s="16" t="s">
        <v>39</v>
      </c>
      <c r="D8" s="18" t="s">
        <v>40</v>
      </c>
      <c r="E8" s="18" t="s">
        <v>41</v>
      </c>
      <c r="F8" s="19">
        <v>44176.000000000102</v>
      </c>
      <c r="G8" s="19">
        <v>44561.000000000102</v>
      </c>
      <c r="H8" s="20">
        <v>1654.52</v>
      </c>
      <c r="I8" s="20">
        <f t="shared" si="0"/>
        <v>666</v>
      </c>
      <c r="J8" s="20">
        <v>988.52</v>
      </c>
      <c r="K8" s="21" t="s">
        <v>17</v>
      </c>
    </row>
    <row r="9" spans="1:11" x14ac:dyDescent="0.25">
      <c r="A9" s="16" t="s">
        <v>515</v>
      </c>
      <c r="B9" s="17" t="s">
        <v>516</v>
      </c>
      <c r="C9" s="16" t="s">
        <v>517</v>
      </c>
      <c r="D9" s="18" t="s">
        <v>518</v>
      </c>
      <c r="E9" s="18" t="s">
        <v>519</v>
      </c>
      <c r="F9" s="19">
        <v>44028.000000000102</v>
      </c>
      <c r="G9" s="19">
        <v>44104.000000000102</v>
      </c>
      <c r="H9" s="20">
        <v>405</v>
      </c>
      <c r="I9" s="20">
        <f t="shared" si="0"/>
        <v>427.25</v>
      </c>
      <c r="J9" s="20">
        <v>-22.25</v>
      </c>
      <c r="K9" s="21" t="s">
        <v>17</v>
      </c>
    </row>
    <row r="10" spans="1:11" x14ac:dyDescent="0.25">
      <c r="A10" s="16" t="s">
        <v>128</v>
      </c>
      <c r="B10" s="17" t="s">
        <v>129</v>
      </c>
      <c r="C10" s="16" t="s">
        <v>97</v>
      </c>
      <c r="D10" s="18" t="s">
        <v>98</v>
      </c>
      <c r="E10" s="18" t="s">
        <v>98</v>
      </c>
      <c r="F10" s="19">
        <v>44183.000000000102</v>
      </c>
      <c r="G10" s="19">
        <v>44196.000000000102</v>
      </c>
      <c r="H10" s="20">
        <v>48</v>
      </c>
      <c r="I10" s="20">
        <f t="shared" si="0"/>
        <v>48</v>
      </c>
      <c r="J10" s="20">
        <v>0</v>
      </c>
      <c r="K10" s="21" t="s">
        <v>17</v>
      </c>
    </row>
    <row r="11" spans="1:11" x14ac:dyDescent="0.25">
      <c r="A11" s="16" t="s">
        <v>520</v>
      </c>
      <c r="B11" s="17" t="s">
        <v>521</v>
      </c>
      <c r="C11" s="16" t="s">
        <v>144</v>
      </c>
      <c r="D11" s="18" t="s">
        <v>145</v>
      </c>
      <c r="E11" s="18" t="s">
        <v>145</v>
      </c>
      <c r="F11" s="19">
        <v>44182.000000000102</v>
      </c>
      <c r="G11" s="19">
        <v>44561.000000000102</v>
      </c>
      <c r="H11" s="20">
        <v>767</v>
      </c>
      <c r="I11" s="20">
        <f t="shared" si="0"/>
        <v>767</v>
      </c>
      <c r="J11" s="20">
        <v>0</v>
      </c>
      <c r="K11" s="21" t="s">
        <v>17</v>
      </c>
    </row>
    <row r="12" spans="1:11" x14ac:dyDescent="0.25">
      <c r="A12" s="16" t="s">
        <v>522</v>
      </c>
      <c r="B12" s="17" t="s">
        <v>523</v>
      </c>
      <c r="C12" s="16" t="s">
        <v>62</v>
      </c>
      <c r="D12" s="18" t="s">
        <v>63</v>
      </c>
      <c r="E12" s="18" t="s">
        <v>63</v>
      </c>
      <c r="F12" s="19">
        <v>44166.000000000102</v>
      </c>
      <c r="G12" s="19">
        <v>44561.000000000102</v>
      </c>
      <c r="H12" s="20">
        <v>3000</v>
      </c>
      <c r="I12" s="20">
        <f t="shared" si="0"/>
        <v>869.32999999999993</v>
      </c>
      <c r="J12" s="20">
        <v>2130.67</v>
      </c>
      <c r="K12" s="21" t="s">
        <v>17</v>
      </c>
    </row>
    <row r="13" spans="1:11" x14ac:dyDescent="0.25">
      <c r="A13" s="16" t="s">
        <v>514</v>
      </c>
      <c r="B13" s="17" t="s">
        <v>524</v>
      </c>
      <c r="C13" s="16" t="s">
        <v>32</v>
      </c>
      <c r="D13" s="18" t="s">
        <v>33</v>
      </c>
      <c r="E13" s="18" t="s">
        <v>33</v>
      </c>
      <c r="F13" s="19">
        <v>44179.000000000102</v>
      </c>
      <c r="G13" s="19">
        <v>44439.000000000102</v>
      </c>
      <c r="H13" s="20">
        <v>622.71</v>
      </c>
      <c r="I13" s="20">
        <f t="shared" si="0"/>
        <v>622.71</v>
      </c>
      <c r="J13" s="20">
        <v>0</v>
      </c>
      <c r="K13" s="21" t="s">
        <v>17</v>
      </c>
    </row>
    <row r="14" spans="1:11" x14ac:dyDescent="0.25">
      <c r="A14" s="16" t="s">
        <v>514</v>
      </c>
      <c r="B14" s="17" t="s">
        <v>525</v>
      </c>
      <c r="C14" s="16" t="s">
        <v>526</v>
      </c>
      <c r="D14" s="18" t="s">
        <v>527</v>
      </c>
      <c r="E14" s="18" t="s">
        <v>527</v>
      </c>
      <c r="F14" s="19">
        <v>44179.000000000102</v>
      </c>
      <c r="G14" s="19">
        <v>44439.000000000102</v>
      </c>
      <c r="H14" s="20">
        <v>112.5</v>
      </c>
      <c r="I14" s="20">
        <f t="shared" si="0"/>
        <v>112.5</v>
      </c>
      <c r="J14" s="20">
        <v>0</v>
      </c>
      <c r="K14" s="21" t="s">
        <v>17</v>
      </c>
    </row>
    <row r="15" spans="1:11" x14ac:dyDescent="0.25">
      <c r="A15" s="16" t="s">
        <v>510</v>
      </c>
      <c r="B15" s="17" t="s">
        <v>528</v>
      </c>
      <c r="C15" s="16" t="s">
        <v>529</v>
      </c>
      <c r="D15" s="18" t="s">
        <v>530</v>
      </c>
      <c r="E15" s="18" t="s">
        <v>530</v>
      </c>
      <c r="F15" s="19">
        <v>44179.000000000102</v>
      </c>
      <c r="G15" s="19">
        <v>44227.000000000102</v>
      </c>
      <c r="H15" s="20">
        <v>560</v>
      </c>
      <c r="I15" s="20">
        <f t="shared" si="0"/>
        <v>560</v>
      </c>
      <c r="J15" s="20">
        <v>0</v>
      </c>
      <c r="K15" s="21" t="s">
        <v>17</v>
      </c>
    </row>
    <row r="16" spans="1:11" x14ac:dyDescent="0.25">
      <c r="A16" s="16" t="s">
        <v>514</v>
      </c>
      <c r="B16" s="23" t="s">
        <v>531</v>
      </c>
      <c r="C16" s="16" t="s">
        <v>65</v>
      </c>
      <c r="D16" s="18" t="s">
        <v>66</v>
      </c>
      <c r="E16" s="18" t="s">
        <v>66</v>
      </c>
      <c r="F16" s="19">
        <v>44176.000000000102</v>
      </c>
      <c r="G16" s="19">
        <v>44439.000000000102</v>
      </c>
      <c r="H16" s="20">
        <v>863.19</v>
      </c>
      <c r="I16" s="20">
        <f t="shared" si="0"/>
        <v>863.19</v>
      </c>
      <c r="J16" s="20">
        <v>0</v>
      </c>
      <c r="K16" s="21" t="s">
        <v>17</v>
      </c>
    </row>
    <row r="17" spans="1:11" x14ac:dyDescent="0.25">
      <c r="A17" s="16" t="s">
        <v>533</v>
      </c>
      <c r="B17" s="17" t="s">
        <v>534</v>
      </c>
      <c r="C17" s="16" t="s">
        <v>535</v>
      </c>
      <c r="D17" s="18" t="s">
        <v>536</v>
      </c>
      <c r="E17" s="18" t="s">
        <v>536</v>
      </c>
      <c r="F17" s="19">
        <v>44166.000000000102</v>
      </c>
      <c r="G17" s="19">
        <v>44196.000000000102</v>
      </c>
      <c r="H17" s="20">
        <v>1060</v>
      </c>
      <c r="I17" s="20">
        <f t="shared" si="0"/>
        <v>1160</v>
      </c>
      <c r="J17" s="20">
        <v>-100</v>
      </c>
      <c r="K17" s="21" t="s">
        <v>17</v>
      </c>
    </row>
    <row r="18" spans="1:11" ht="30" x14ac:dyDescent="0.25">
      <c r="A18" s="24" t="s">
        <v>537</v>
      </c>
      <c r="B18" s="25" t="s">
        <v>538</v>
      </c>
      <c r="C18" s="24" t="s">
        <v>539</v>
      </c>
      <c r="D18" s="26" t="s">
        <v>540</v>
      </c>
      <c r="E18" s="26" t="s">
        <v>541</v>
      </c>
      <c r="F18" s="27">
        <v>44166.000000000102</v>
      </c>
      <c r="G18" s="27">
        <v>44561.000000000102</v>
      </c>
      <c r="H18" s="28">
        <v>39000</v>
      </c>
      <c r="I18" s="28">
        <f t="shared" si="0"/>
        <v>7795.4000000000015</v>
      </c>
      <c r="J18" s="28">
        <v>31204.6</v>
      </c>
      <c r="K18" s="29" t="s">
        <v>17</v>
      </c>
    </row>
    <row r="19" spans="1:11" ht="30" x14ac:dyDescent="0.25">
      <c r="A19" s="24" t="s">
        <v>542</v>
      </c>
      <c r="B19" s="25" t="s">
        <v>543</v>
      </c>
      <c r="C19" s="24" t="s">
        <v>544</v>
      </c>
      <c r="D19" s="26" t="s">
        <v>545</v>
      </c>
      <c r="E19" s="26" t="s">
        <v>545</v>
      </c>
      <c r="F19" s="27">
        <v>44166.000000000102</v>
      </c>
      <c r="G19" s="27">
        <v>44561.000000000102</v>
      </c>
      <c r="H19" s="28">
        <v>20000</v>
      </c>
      <c r="I19" s="28">
        <f t="shared" si="0"/>
        <v>0</v>
      </c>
      <c r="J19" s="28">
        <v>20000</v>
      </c>
      <c r="K19" s="29" t="s">
        <v>17</v>
      </c>
    </row>
    <row r="20" spans="1:11" x14ac:dyDescent="0.25">
      <c r="A20" s="24" t="s">
        <v>546</v>
      </c>
      <c r="B20" s="25" t="s">
        <v>547</v>
      </c>
      <c r="C20" s="24" t="s">
        <v>548</v>
      </c>
      <c r="D20" s="26" t="s">
        <v>549</v>
      </c>
      <c r="E20" s="26" t="s">
        <v>549</v>
      </c>
      <c r="F20" s="27">
        <v>44166.000000000102</v>
      </c>
      <c r="G20" s="27">
        <v>45626.000000000102</v>
      </c>
      <c r="H20" s="28">
        <v>1776</v>
      </c>
      <c r="I20" s="28">
        <f t="shared" si="0"/>
        <v>129.5</v>
      </c>
      <c r="J20" s="28">
        <v>1646.5</v>
      </c>
      <c r="K20" s="29" t="s">
        <v>17</v>
      </c>
    </row>
    <row r="21" spans="1:11" x14ac:dyDescent="0.25">
      <c r="A21" s="16" t="s">
        <v>512</v>
      </c>
      <c r="B21" s="17" t="s">
        <v>550</v>
      </c>
      <c r="C21" s="16" t="s">
        <v>52</v>
      </c>
      <c r="D21" s="18" t="s">
        <v>53</v>
      </c>
      <c r="E21" s="18" t="s">
        <v>53</v>
      </c>
      <c r="F21" s="19">
        <v>44169.000000000102</v>
      </c>
      <c r="G21" s="19">
        <v>44439.000000000102</v>
      </c>
      <c r="H21" s="20">
        <v>93.89</v>
      </c>
      <c r="I21" s="20">
        <f t="shared" si="0"/>
        <v>93.89</v>
      </c>
      <c r="J21" s="20">
        <v>0</v>
      </c>
      <c r="K21" s="21" t="s">
        <v>17</v>
      </c>
    </row>
    <row r="22" spans="1:11" x14ac:dyDescent="0.25">
      <c r="A22" s="16" t="s">
        <v>551</v>
      </c>
      <c r="B22" s="17" t="s">
        <v>552</v>
      </c>
      <c r="C22" s="16" t="s">
        <v>553</v>
      </c>
      <c r="D22" s="18" t="s">
        <v>554</v>
      </c>
      <c r="E22" s="18" t="s">
        <v>554</v>
      </c>
      <c r="F22" s="19">
        <v>44166.000000000102</v>
      </c>
      <c r="G22" s="19">
        <v>44196.000000000102</v>
      </c>
      <c r="H22" s="20">
        <v>4937.5</v>
      </c>
      <c r="I22" s="20">
        <f t="shared" si="0"/>
        <v>4937.5</v>
      </c>
      <c r="J22" s="20">
        <v>0</v>
      </c>
      <c r="K22" s="21" t="s">
        <v>17</v>
      </c>
    </row>
    <row r="23" spans="1:11" ht="30" x14ac:dyDescent="0.25">
      <c r="A23" s="16" t="s">
        <v>555</v>
      </c>
      <c r="B23" s="17" t="s">
        <v>556</v>
      </c>
      <c r="C23" s="16" t="s">
        <v>557</v>
      </c>
      <c r="D23" s="18" t="s">
        <v>558</v>
      </c>
      <c r="E23" s="18" t="s">
        <v>559</v>
      </c>
      <c r="F23" s="19">
        <v>44167.000000000102</v>
      </c>
      <c r="G23" s="19">
        <v>44196.000000000102</v>
      </c>
      <c r="H23" s="20">
        <v>525</v>
      </c>
      <c r="I23" s="20">
        <f t="shared" si="0"/>
        <v>525</v>
      </c>
      <c r="J23" s="20">
        <v>0</v>
      </c>
      <c r="K23" s="21" t="s">
        <v>17</v>
      </c>
    </row>
    <row r="24" spans="1:11" x14ac:dyDescent="0.25">
      <c r="A24" s="16" t="s">
        <v>510</v>
      </c>
      <c r="B24" s="17" t="s">
        <v>561</v>
      </c>
      <c r="C24" s="16" t="s">
        <v>562</v>
      </c>
      <c r="D24" s="18" t="s">
        <v>563</v>
      </c>
      <c r="E24" s="18" t="s">
        <v>563</v>
      </c>
      <c r="F24" s="19">
        <v>44167.000000000102</v>
      </c>
      <c r="G24" s="19">
        <v>44196.000000000102</v>
      </c>
      <c r="H24" s="20">
        <v>186.04</v>
      </c>
      <c r="I24" s="20">
        <f t="shared" si="0"/>
        <v>194.10999999999999</v>
      </c>
      <c r="J24" s="20">
        <v>-8.07</v>
      </c>
      <c r="K24" s="21" t="s">
        <v>17</v>
      </c>
    </row>
    <row r="25" spans="1:11" x14ac:dyDescent="0.25">
      <c r="A25" s="16" t="s">
        <v>565</v>
      </c>
      <c r="B25" s="17" t="s">
        <v>566</v>
      </c>
      <c r="C25" s="16" t="s">
        <v>48</v>
      </c>
      <c r="D25" s="18" t="s">
        <v>49</v>
      </c>
      <c r="E25" s="18" t="s">
        <v>49</v>
      </c>
      <c r="F25" s="19">
        <v>44166.000000000102</v>
      </c>
      <c r="G25" s="19">
        <v>44530.000000000102</v>
      </c>
      <c r="H25" s="20">
        <v>89</v>
      </c>
      <c r="I25" s="20">
        <f t="shared" si="0"/>
        <v>0</v>
      </c>
      <c r="J25" s="20">
        <v>89</v>
      </c>
      <c r="K25" s="21" t="s">
        <v>17</v>
      </c>
    </row>
    <row r="26" spans="1:11" x14ac:dyDescent="0.25">
      <c r="A26" s="16" t="s">
        <v>567</v>
      </c>
      <c r="B26" s="17" t="s">
        <v>568</v>
      </c>
      <c r="C26" s="16" t="s">
        <v>93</v>
      </c>
      <c r="D26" s="18" t="s">
        <v>94</v>
      </c>
      <c r="E26" s="18" t="s">
        <v>94</v>
      </c>
      <c r="F26" s="19">
        <v>44161.000000000102</v>
      </c>
      <c r="G26" s="19">
        <v>44926.000000000102</v>
      </c>
      <c r="H26" s="20">
        <v>1000</v>
      </c>
      <c r="I26" s="20">
        <f t="shared" si="0"/>
        <v>180</v>
      </c>
      <c r="J26" s="20">
        <v>820</v>
      </c>
      <c r="K26" s="21" t="s">
        <v>17</v>
      </c>
    </row>
    <row r="27" spans="1:11" x14ac:dyDescent="0.25">
      <c r="A27" s="16" t="s">
        <v>512</v>
      </c>
      <c r="B27" s="17" t="s">
        <v>569</v>
      </c>
      <c r="C27" s="16" t="s">
        <v>32</v>
      </c>
      <c r="D27" s="18" t="s">
        <v>33</v>
      </c>
      <c r="E27" s="18" t="s">
        <v>33</v>
      </c>
      <c r="F27" s="19">
        <v>44155.000000000102</v>
      </c>
      <c r="G27" s="19">
        <v>44439.000000000102</v>
      </c>
      <c r="H27" s="20">
        <v>1736.86</v>
      </c>
      <c r="I27" s="20">
        <f t="shared" si="0"/>
        <v>1736.86</v>
      </c>
      <c r="J27" s="20">
        <v>0</v>
      </c>
      <c r="K27" s="21" t="s">
        <v>17</v>
      </c>
    </row>
    <row r="28" spans="1:11" x14ac:dyDescent="0.25">
      <c r="A28" s="16" t="s">
        <v>512</v>
      </c>
      <c r="B28" s="17" t="s">
        <v>550</v>
      </c>
      <c r="C28" s="16" t="s">
        <v>72</v>
      </c>
      <c r="D28" s="18" t="s">
        <v>73</v>
      </c>
      <c r="E28" s="18" t="s">
        <v>73</v>
      </c>
      <c r="F28" s="19">
        <v>44154.000000000102</v>
      </c>
      <c r="G28" s="19">
        <v>44196.000000000102</v>
      </c>
      <c r="H28" s="20">
        <v>890.31</v>
      </c>
      <c r="I28" s="20">
        <f t="shared" si="0"/>
        <v>890.31</v>
      </c>
      <c r="J28" s="20">
        <v>0</v>
      </c>
      <c r="K28" s="21" t="s">
        <v>17</v>
      </c>
    </row>
    <row r="29" spans="1:11" ht="30" x14ac:dyDescent="0.25">
      <c r="A29" s="16" t="s">
        <v>570</v>
      </c>
      <c r="B29" s="17" t="s">
        <v>571</v>
      </c>
      <c r="C29" s="16" t="s">
        <v>572</v>
      </c>
      <c r="D29" s="18" t="s">
        <v>573</v>
      </c>
      <c r="E29" s="18" t="s">
        <v>574</v>
      </c>
      <c r="F29" s="19">
        <v>44166.000000000102</v>
      </c>
      <c r="G29" s="19">
        <v>44530.000000000102</v>
      </c>
      <c r="H29" s="20">
        <v>300</v>
      </c>
      <c r="I29" s="20">
        <f t="shared" si="0"/>
        <v>50.900000000000006</v>
      </c>
      <c r="J29" s="20">
        <v>249.1</v>
      </c>
      <c r="K29" s="21" t="s">
        <v>17</v>
      </c>
    </row>
    <row r="30" spans="1:11" x14ac:dyDescent="0.25">
      <c r="A30" s="16" t="s">
        <v>575</v>
      </c>
      <c r="B30" s="17" t="s">
        <v>576</v>
      </c>
      <c r="C30" s="16" t="s">
        <v>144</v>
      </c>
      <c r="D30" s="18" t="s">
        <v>145</v>
      </c>
      <c r="E30" s="18" t="s">
        <v>145</v>
      </c>
      <c r="F30" s="19">
        <v>44152.000000000102</v>
      </c>
      <c r="G30" s="19">
        <v>44196.000000000102</v>
      </c>
      <c r="H30" s="20">
        <v>414</v>
      </c>
      <c r="I30" s="20">
        <f t="shared" si="0"/>
        <v>414</v>
      </c>
      <c r="J30" s="20">
        <v>0</v>
      </c>
      <c r="K30" s="21" t="s">
        <v>17</v>
      </c>
    </row>
    <row r="31" spans="1:11" x14ac:dyDescent="0.25">
      <c r="A31" s="16" t="s">
        <v>577</v>
      </c>
      <c r="B31" s="17" t="s">
        <v>578</v>
      </c>
      <c r="C31" s="16" t="s">
        <v>448</v>
      </c>
      <c r="D31" s="18" t="s">
        <v>449</v>
      </c>
      <c r="E31" s="18" t="s">
        <v>449</v>
      </c>
      <c r="F31" s="19">
        <v>44166.000000000102</v>
      </c>
      <c r="G31" s="19">
        <v>44561.000000000102</v>
      </c>
      <c r="H31" s="20">
        <v>2550</v>
      </c>
      <c r="I31" s="20">
        <f t="shared" si="0"/>
        <v>1425</v>
      </c>
      <c r="J31" s="20">
        <v>1125</v>
      </c>
      <c r="K31" s="21" t="s">
        <v>17</v>
      </c>
    </row>
    <row r="32" spans="1:11" x14ac:dyDescent="0.25">
      <c r="A32" s="16" t="s">
        <v>512</v>
      </c>
      <c r="B32" s="17" t="s">
        <v>513</v>
      </c>
      <c r="C32" s="16" t="s">
        <v>579</v>
      </c>
      <c r="D32" s="18" t="s">
        <v>580</v>
      </c>
      <c r="E32" s="18" t="s">
        <v>580</v>
      </c>
      <c r="F32" s="19">
        <v>44105.000000000102</v>
      </c>
      <c r="G32" s="19">
        <v>44196.000000000102</v>
      </c>
      <c r="H32" s="20">
        <v>59.62</v>
      </c>
      <c r="I32" s="20">
        <f t="shared" si="0"/>
        <v>0</v>
      </c>
      <c r="J32" s="20">
        <v>59.62</v>
      </c>
      <c r="K32" s="21" t="s">
        <v>17</v>
      </c>
    </row>
    <row r="33" spans="1:11" x14ac:dyDescent="0.25">
      <c r="A33" s="16" t="s">
        <v>581</v>
      </c>
      <c r="B33" s="17" t="s">
        <v>582</v>
      </c>
      <c r="C33" s="16" t="s">
        <v>24</v>
      </c>
      <c r="D33" s="18" t="s">
        <v>25</v>
      </c>
      <c r="E33" s="18" t="s">
        <v>25</v>
      </c>
      <c r="F33" s="19">
        <v>43831.000000000102</v>
      </c>
      <c r="G33" s="19">
        <v>44196.000000000102</v>
      </c>
      <c r="H33" s="20">
        <v>3000</v>
      </c>
      <c r="I33" s="20">
        <f t="shared" si="0"/>
        <v>1483.35</v>
      </c>
      <c r="J33" s="20">
        <v>1516.65</v>
      </c>
      <c r="K33" s="21" t="s">
        <v>17</v>
      </c>
    </row>
    <row r="34" spans="1:11" x14ac:dyDescent="0.25">
      <c r="A34" s="16" t="s">
        <v>583</v>
      </c>
      <c r="B34" s="17" t="s">
        <v>584</v>
      </c>
      <c r="C34" s="16" t="s">
        <v>585</v>
      </c>
      <c r="D34" s="18" t="s">
        <v>586</v>
      </c>
      <c r="E34" s="18" t="s">
        <v>586</v>
      </c>
      <c r="F34" s="19">
        <v>44136.000000000102</v>
      </c>
      <c r="G34" s="19">
        <v>44196.000000000102</v>
      </c>
      <c r="H34" s="20">
        <v>3307</v>
      </c>
      <c r="I34" s="20">
        <f t="shared" si="0"/>
        <v>3607</v>
      </c>
      <c r="J34" s="20">
        <v>-300</v>
      </c>
      <c r="K34" s="21" t="s">
        <v>17</v>
      </c>
    </row>
    <row r="35" spans="1:11" x14ac:dyDescent="0.25">
      <c r="A35" s="16" t="s">
        <v>588</v>
      </c>
      <c r="B35" s="17" t="s">
        <v>589</v>
      </c>
      <c r="C35" s="16" t="s">
        <v>585</v>
      </c>
      <c r="D35" s="18" t="s">
        <v>586</v>
      </c>
      <c r="E35" s="18" t="s">
        <v>586</v>
      </c>
      <c r="F35" s="19">
        <v>44136.000000000102</v>
      </c>
      <c r="G35" s="19">
        <v>44196.000000000102</v>
      </c>
      <c r="H35" s="20">
        <v>1980</v>
      </c>
      <c r="I35" s="20">
        <f t="shared" si="0"/>
        <v>1881</v>
      </c>
      <c r="J35" s="20">
        <v>99</v>
      </c>
      <c r="K35" s="21" t="s">
        <v>17</v>
      </c>
    </row>
    <row r="36" spans="1:11" x14ac:dyDescent="0.25">
      <c r="A36" s="16" t="s">
        <v>590</v>
      </c>
      <c r="B36" s="17" t="s">
        <v>591</v>
      </c>
      <c r="C36" s="16" t="s">
        <v>592</v>
      </c>
      <c r="D36" s="18" t="s">
        <v>593</v>
      </c>
      <c r="E36" s="18" t="s">
        <v>593</v>
      </c>
      <c r="F36" s="19">
        <v>44104.000000000102</v>
      </c>
      <c r="G36" s="19">
        <v>44165.000000000102</v>
      </c>
      <c r="H36" s="20">
        <v>8095</v>
      </c>
      <c r="I36" s="20">
        <f t="shared" si="0"/>
        <v>7484.3</v>
      </c>
      <c r="J36" s="20">
        <v>610.70000000000005</v>
      </c>
      <c r="K36" s="21" t="s">
        <v>17</v>
      </c>
    </row>
    <row r="37" spans="1:11" x14ac:dyDescent="0.25">
      <c r="A37" s="16" t="s">
        <v>594</v>
      </c>
      <c r="B37" s="17" t="s">
        <v>595</v>
      </c>
      <c r="C37" s="16" t="s">
        <v>72</v>
      </c>
      <c r="D37" s="18" t="s">
        <v>73</v>
      </c>
      <c r="E37" s="18" t="s">
        <v>73</v>
      </c>
      <c r="F37" s="19">
        <v>44134.000000000102</v>
      </c>
      <c r="G37" s="19">
        <v>44165.000000000102</v>
      </c>
      <c r="H37" s="20">
        <v>731.5</v>
      </c>
      <c r="I37" s="20">
        <f t="shared" si="0"/>
        <v>0</v>
      </c>
      <c r="J37" s="20">
        <v>731.5</v>
      </c>
      <c r="K37" s="21" t="s">
        <v>17</v>
      </c>
    </row>
    <row r="38" spans="1:11" x14ac:dyDescent="0.25">
      <c r="A38" s="16" t="s">
        <v>490</v>
      </c>
      <c r="B38" s="17" t="s">
        <v>596</v>
      </c>
      <c r="C38" s="16" t="s">
        <v>492</v>
      </c>
      <c r="D38" s="18" t="s">
        <v>493</v>
      </c>
      <c r="E38" s="18" t="s">
        <v>494</v>
      </c>
      <c r="F38" s="19">
        <v>44136.000000000102</v>
      </c>
      <c r="G38" s="19">
        <v>44561.000000000102</v>
      </c>
      <c r="H38" s="20">
        <v>4500</v>
      </c>
      <c r="I38" s="20">
        <f t="shared" si="0"/>
        <v>1230</v>
      </c>
      <c r="J38" s="20">
        <v>3270</v>
      </c>
      <c r="K38" s="21" t="s">
        <v>17</v>
      </c>
    </row>
    <row r="39" spans="1:11" ht="30" x14ac:dyDescent="0.25">
      <c r="A39" s="16" t="s">
        <v>598</v>
      </c>
      <c r="B39" s="17" t="s">
        <v>599</v>
      </c>
      <c r="C39" s="16" t="s">
        <v>557</v>
      </c>
      <c r="D39" s="18" t="s">
        <v>558</v>
      </c>
      <c r="E39" s="18" t="s">
        <v>559</v>
      </c>
      <c r="F39" s="19">
        <v>44133.000000000102</v>
      </c>
      <c r="G39" s="19">
        <v>44165.000000000102</v>
      </c>
      <c r="H39" s="20">
        <v>450</v>
      </c>
      <c r="I39" s="20">
        <f t="shared" si="0"/>
        <v>0</v>
      </c>
      <c r="J39" s="20">
        <v>450</v>
      </c>
      <c r="K39" s="21" t="s">
        <v>17</v>
      </c>
    </row>
    <row r="40" spans="1:11" x14ac:dyDescent="0.25">
      <c r="A40" s="16" t="s">
        <v>600</v>
      </c>
      <c r="B40" s="17" t="s">
        <v>601</v>
      </c>
      <c r="C40" s="16" t="s">
        <v>48</v>
      </c>
      <c r="D40" s="18" t="s">
        <v>49</v>
      </c>
      <c r="E40" s="18" t="s">
        <v>49</v>
      </c>
      <c r="F40" s="19">
        <v>44127.000000000102</v>
      </c>
      <c r="G40" s="19">
        <v>44561.000000000102</v>
      </c>
      <c r="H40" s="20">
        <v>3000</v>
      </c>
      <c r="I40" s="20">
        <f t="shared" si="0"/>
        <v>342.46000000000004</v>
      </c>
      <c r="J40" s="20">
        <v>2657.54</v>
      </c>
      <c r="K40" s="21" t="s">
        <v>17</v>
      </c>
    </row>
    <row r="41" spans="1:11" x14ac:dyDescent="0.25">
      <c r="A41" s="16" t="s">
        <v>512</v>
      </c>
      <c r="B41" s="17" t="s">
        <v>569</v>
      </c>
      <c r="C41" s="16" t="s">
        <v>526</v>
      </c>
      <c r="D41" s="18" t="s">
        <v>527</v>
      </c>
      <c r="E41" s="18" t="s">
        <v>527</v>
      </c>
      <c r="F41" s="19">
        <v>44127.000000000102</v>
      </c>
      <c r="G41" s="19">
        <v>44439.000000000102</v>
      </c>
      <c r="H41" s="20">
        <v>3665.93</v>
      </c>
      <c r="I41" s="20">
        <f t="shared" si="0"/>
        <v>3655.6</v>
      </c>
      <c r="J41" s="20">
        <v>10.33</v>
      </c>
      <c r="K41" s="21" t="s">
        <v>17</v>
      </c>
    </row>
    <row r="42" spans="1:11" x14ac:dyDescent="0.25">
      <c r="A42" s="16" t="s">
        <v>602</v>
      </c>
      <c r="B42" s="17" t="s">
        <v>603</v>
      </c>
      <c r="C42" s="16" t="s">
        <v>604</v>
      </c>
      <c r="D42" s="18" t="s">
        <v>605</v>
      </c>
      <c r="E42" s="18" t="s">
        <v>605</v>
      </c>
      <c r="F42" s="19">
        <v>44105.000000000102</v>
      </c>
      <c r="G42" s="19">
        <v>44196.000000000102</v>
      </c>
      <c r="H42" s="20">
        <v>27000</v>
      </c>
      <c r="I42" s="20">
        <f t="shared" si="0"/>
        <v>27000</v>
      </c>
      <c r="J42" s="20">
        <v>0</v>
      </c>
      <c r="K42" s="21" t="s">
        <v>17</v>
      </c>
    </row>
    <row r="43" spans="1:11" x14ac:dyDescent="0.25">
      <c r="A43" s="16" t="s">
        <v>606</v>
      </c>
      <c r="B43" s="17" t="s">
        <v>607</v>
      </c>
      <c r="C43" s="16" t="s">
        <v>386</v>
      </c>
      <c r="D43" s="18" t="s">
        <v>387</v>
      </c>
      <c r="E43" s="18" t="s">
        <v>387</v>
      </c>
      <c r="F43" s="19">
        <v>44105.000000000102</v>
      </c>
      <c r="G43" s="19">
        <v>44196.000000000102</v>
      </c>
      <c r="H43" s="20">
        <v>1000</v>
      </c>
      <c r="I43" s="20">
        <f t="shared" si="0"/>
        <v>484.90999999999997</v>
      </c>
      <c r="J43" s="20">
        <v>515.09</v>
      </c>
      <c r="K43" s="21" t="s">
        <v>17</v>
      </c>
    </row>
    <row r="44" spans="1:11" ht="30" x14ac:dyDescent="0.25">
      <c r="A44" s="16" t="s">
        <v>608</v>
      </c>
      <c r="B44" s="17" t="s">
        <v>609</v>
      </c>
      <c r="C44" s="16" t="s">
        <v>191</v>
      </c>
      <c r="D44" s="18" t="s">
        <v>192</v>
      </c>
      <c r="E44" s="18" t="s">
        <v>192</v>
      </c>
      <c r="F44" s="19">
        <v>44075.000000000102</v>
      </c>
      <c r="G44" s="19">
        <v>44377.000000000102</v>
      </c>
      <c r="H44" s="20">
        <v>5150</v>
      </c>
      <c r="I44" s="20">
        <f t="shared" si="0"/>
        <v>2420.5</v>
      </c>
      <c r="J44" s="20">
        <v>2729.5</v>
      </c>
      <c r="K44" s="21" t="s">
        <v>17</v>
      </c>
    </row>
    <row r="45" spans="1:11" x14ac:dyDescent="0.25">
      <c r="A45" s="16" t="s">
        <v>101</v>
      </c>
      <c r="B45" s="17" t="s">
        <v>610</v>
      </c>
      <c r="C45" s="16" t="s">
        <v>72</v>
      </c>
      <c r="D45" s="18" t="s">
        <v>73</v>
      </c>
      <c r="E45" s="18" t="s">
        <v>73</v>
      </c>
      <c r="F45" s="19">
        <v>44103.000000000102</v>
      </c>
      <c r="G45" s="19">
        <v>44135.000000000102</v>
      </c>
      <c r="H45" s="20">
        <v>145</v>
      </c>
      <c r="I45" s="20">
        <f t="shared" si="0"/>
        <v>145</v>
      </c>
      <c r="J45" s="20">
        <v>0</v>
      </c>
      <c r="K45" s="21" t="s">
        <v>17</v>
      </c>
    </row>
    <row r="46" spans="1:11" x14ac:dyDescent="0.25">
      <c r="A46" s="16" t="s">
        <v>611</v>
      </c>
      <c r="B46" s="17" t="s">
        <v>612</v>
      </c>
      <c r="C46" s="16" t="s">
        <v>97</v>
      </c>
      <c r="D46" s="18" t="s">
        <v>98</v>
      </c>
      <c r="E46" s="18" t="s">
        <v>98</v>
      </c>
      <c r="F46" s="19">
        <v>44102.000000000102</v>
      </c>
      <c r="G46" s="19">
        <v>44439.000000000102</v>
      </c>
      <c r="H46" s="20">
        <v>2000</v>
      </c>
      <c r="I46" s="20">
        <f t="shared" si="0"/>
        <v>1762.98</v>
      </c>
      <c r="J46" s="20">
        <v>237.02</v>
      </c>
      <c r="K46" s="21" t="s">
        <v>17</v>
      </c>
    </row>
    <row r="47" spans="1:11" x14ac:dyDescent="0.25">
      <c r="A47" s="16" t="s">
        <v>613</v>
      </c>
      <c r="B47" s="17" t="s">
        <v>614</v>
      </c>
      <c r="C47" s="16" t="s">
        <v>615</v>
      </c>
      <c r="D47" s="18" t="s">
        <v>616</v>
      </c>
      <c r="E47" s="18" t="s">
        <v>616</v>
      </c>
      <c r="F47" s="19">
        <v>44099.000000000102</v>
      </c>
      <c r="G47" s="19">
        <v>44464.000000000102</v>
      </c>
      <c r="H47" s="20">
        <v>10900</v>
      </c>
      <c r="I47" s="20">
        <v>11300</v>
      </c>
      <c r="J47" s="20">
        <f>+H47-I47</f>
        <v>-400</v>
      </c>
      <c r="K47" s="21" t="s">
        <v>17</v>
      </c>
    </row>
    <row r="48" spans="1:11" x14ac:dyDescent="0.25">
      <c r="A48" s="16" t="s">
        <v>617</v>
      </c>
      <c r="B48" s="17" t="s">
        <v>618</v>
      </c>
      <c r="C48" s="16" t="s">
        <v>107</v>
      </c>
      <c r="D48" s="18" t="s">
        <v>108</v>
      </c>
      <c r="E48" s="18" t="s">
        <v>108</v>
      </c>
      <c r="F48" s="19">
        <v>44075.000000000102</v>
      </c>
      <c r="G48" s="19">
        <v>44196.000000000102</v>
      </c>
      <c r="H48" s="20">
        <v>444.5</v>
      </c>
      <c r="I48" s="20">
        <f t="shared" si="0"/>
        <v>444.5</v>
      </c>
      <c r="J48" s="20">
        <v>0</v>
      </c>
      <c r="K48" s="21" t="s">
        <v>17</v>
      </c>
    </row>
    <row r="49" spans="1:11" x14ac:dyDescent="0.25">
      <c r="A49" s="16" t="s">
        <v>619</v>
      </c>
      <c r="B49" s="17" t="s">
        <v>620</v>
      </c>
      <c r="C49" s="16" t="s">
        <v>93</v>
      </c>
      <c r="D49" s="18" t="s">
        <v>94</v>
      </c>
      <c r="E49" s="18" t="s">
        <v>94</v>
      </c>
      <c r="F49" s="19">
        <v>44097.000000000102</v>
      </c>
      <c r="G49" s="19">
        <v>44135.000000000102</v>
      </c>
      <c r="H49" s="20">
        <v>487.5</v>
      </c>
      <c r="I49" s="20">
        <f t="shared" si="0"/>
        <v>487.5</v>
      </c>
      <c r="J49" s="20">
        <v>0</v>
      </c>
      <c r="K49" s="21" t="s">
        <v>17</v>
      </c>
    </row>
    <row r="50" spans="1:11" ht="30" x14ac:dyDescent="0.25">
      <c r="A50" s="16" t="s">
        <v>621</v>
      </c>
      <c r="B50" s="17" t="s">
        <v>622</v>
      </c>
      <c r="C50" s="16" t="s">
        <v>478</v>
      </c>
      <c r="D50" s="18" t="s">
        <v>479</v>
      </c>
      <c r="E50" s="18" t="s">
        <v>479</v>
      </c>
      <c r="F50" s="19">
        <v>44096.000000000102</v>
      </c>
      <c r="G50" s="19">
        <v>44439.000000000102</v>
      </c>
      <c r="H50" s="20">
        <v>39000</v>
      </c>
      <c r="I50" s="20">
        <f t="shared" si="0"/>
        <v>23958</v>
      </c>
      <c r="J50" s="20">
        <v>15042</v>
      </c>
      <c r="K50" s="21" t="s">
        <v>17</v>
      </c>
    </row>
    <row r="51" spans="1:11" x14ac:dyDescent="0.25">
      <c r="A51" s="16" t="s">
        <v>623</v>
      </c>
      <c r="B51" s="17" t="s">
        <v>624</v>
      </c>
      <c r="C51" s="16" t="s">
        <v>238</v>
      </c>
      <c r="D51" s="18" t="s">
        <v>239</v>
      </c>
      <c r="E51" s="18" t="s">
        <v>239</v>
      </c>
      <c r="F51" s="19">
        <v>44075.000000000102</v>
      </c>
      <c r="G51" s="19">
        <v>44104.000000000102</v>
      </c>
      <c r="H51" s="20">
        <v>472</v>
      </c>
      <c r="I51" s="20">
        <f t="shared" si="0"/>
        <v>0</v>
      </c>
      <c r="J51" s="20">
        <v>472</v>
      </c>
      <c r="K51" s="21" t="s">
        <v>17</v>
      </c>
    </row>
    <row r="52" spans="1:11" x14ac:dyDescent="0.25">
      <c r="A52" s="16" t="s">
        <v>625</v>
      </c>
      <c r="B52" s="17" t="s">
        <v>626</v>
      </c>
      <c r="C52" s="16" t="s">
        <v>72</v>
      </c>
      <c r="D52" s="18" t="s">
        <v>73</v>
      </c>
      <c r="E52" s="18" t="s">
        <v>73</v>
      </c>
      <c r="F52" s="19">
        <v>44090.000000000102</v>
      </c>
      <c r="G52" s="19">
        <v>44135.000000000102</v>
      </c>
      <c r="H52" s="20">
        <v>406</v>
      </c>
      <c r="I52" s="20">
        <f t="shared" si="0"/>
        <v>406</v>
      </c>
      <c r="J52" s="20">
        <v>0</v>
      </c>
      <c r="K52" s="21" t="s">
        <v>17</v>
      </c>
    </row>
    <row r="53" spans="1:11" ht="30" x14ac:dyDescent="0.25">
      <c r="A53" s="16" t="s">
        <v>627</v>
      </c>
      <c r="B53" s="17" t="s">
        <v>628</v>
      </c>
      <c r="C53" s="16" t="s">
        <v>478</v>
      </c>
      <c r="D53" s="18" t="s">
        <v>479</v>
      </c>
      <c r="E53" s="18" t="s">
        <v>479</v>
      </c>
      <c r="F53" s="19">
        <v>44090.000000000102</v>
      </c>
      <c r="G53" s="19">
        <v>44196.000000000102</v>
      </c>
      <c r="H53" s="20">
        <v>9640</v>
      </c>
      <c r="I53" s="20">
        <f t="shared" si="0"/>
        <v>6351.8600000000006</v>
      </c>
      <c r="J53" s="20">
        <v>3288.14</v>
      </c>
      <c r="K53" s="21" t="s">
        <v>17</v>
      </c>
    </row>
    <row r="54" spans="1:11" x14ac:dyDescent="0.25">
      <c r="A54" s="16" t="s">
        <v>629</v>
      </c>
      <c r="B54" s="17" t="s">
        <v>630</v>
      </c>
      <c r="C54" s="16" t="s">
        <v>631</v>
      </c>
      <c r="D54" s="18" t="s">
        <v>230</v>
      </c>
      <c r="E54" s="18" t="s">
        <v>230</v>
      </c>
      <c r="F54" s="19">
        <v>44084.000000000102</v>
      </c>
      <c r="G54" s="19">
        <v>44104.000000000102</v>
      </c>
      <c r="H54" s="20">
        <v>6634</v>
      </c>
      <c r="I54" s="20">
        <f t="shared" si="0"/>
        <v>6634</v>
      </c>
      <c r="J54" s="20">
        <v>0</v>
      </c>
      <c r="K54" s="21" t="s">
        <v>17</v>
      </c>
    </row>
    <row r="55" spans="1:11" x14ac:dyDescent="0.25">
      <c r="A55" s="16" t="s">
        <v>632</v>
      </c>
      <c r="B55" s="17" t="s">
        <v>633</v>
      </c>
      <c r="C55" s="16" t="s">
        <v>301</v>
      </c>
      <c r="D55" s="18" t="s">
        <v>302</v>
      </c>
      <c r="E55" s="18" t="s">
        <v>302</v>
      </c>
      <c r="F55" s="19">
        <v>44082.000000000102</v>
      </c>
      <c r="G55" s="19">
        <v>44811.000000000102</v>
      </c>
      <c r="H55" s="20">
        <v>2016</v>
      </c>
      <c r="I55" s="20">
        <f t="shared" si="0"/>
        <v>0</v>
      </c>
      <c r="J55" s="20">
        <v>2016</v>
      </c>
      <c r="K55" s="21" t="s">
        <v>17</v>
      </c>
    </row>
    <row r="56" spans="1:11" x14ac:dyDescent="0.25">
      <c r="A56" s="16" t="s">
        <v>634</v>
      </c>
      <c r="B56" s="17" t="s">
        <v>635</v>
      </c>
      <c r="C56" s="16" t="s">
        <v>93</v>
      </c>
      <c r="D56" s="18" t="s">
        <v>94</v>
      </c>
      <c r="E56" s="18" t="s">
        <v>94</v>
      </c>
      <c r="F56" s="19">
        <v>44082.000000000102</v>
      </c>
      <c r="G56" s="19">
        <v>44439.000000000102</v>
      </c>
      <c r="H56" s="20">
        <v>3000</v>
      </c>
      <c r="I56" s="20">
        <f t="shared" si="0"/>
        <v>375</v>
      </c>
      <c r="J56" s="20">
        <v>2625</v>
      </c>
      <c r="K56" s="21" t="s">
        <v>17</v>
      </c>
    </row>
    <row r="57" spans="1:11" ht="30" x14ac:dyDescent="0.25">
      <c r="A57" s="16" t="s">
        <v>636</v>
      </c>
      <c r="B57" s="17" t="s">
        <v>637</v>
      </c>
      <c r="C57" s="16" t="s">
        <v>478</v>
      </c>
      <c r="D57" s="18" t="s">
        <v>479</v>
      </c>
      <c r="E57" s="18" t="s">
        <v>479</v>
      </c>
      <c r="F57" s="19">
        <v>44081.000000000102</v>
      </c>
      <c r="G57" s="19">
        <v>44196.000000000102</v>
      </c>
      <c r="H57" s="20">
        <v>3000</v>
      </c>
      <c r="I57" s="20">
        <f t="shared" si="0"/>
        <v>3576.3</v>
      </c>
      <c r="J57" s="20">
        <v>-576.29999999999995</v>
      </c>
      <c r="K57" s="21" t="s">
        <v>17</v>
      </c>
    </row>
    <row r="58" spans="1:11" x14ac:dyDescent="0.25">
      <c r="A58" s="16" t="s">
        <v>638</v>
      </c>
      <c r="B58" s="17" t="s">
        <v>639</v>
      </c>
      <c r="C58" s="16" t="s">
        <v>421</v>
      </c>
      <c r="D58" s="18" t="s">
        <v>422</v>
      </c>
      <c r="E58" s="18" t="s">
        <v>422</v>
      </c>
      <c r="F58" s="19">
        <v>44077.000000000102</v>
      </c>
      <c r="G58" s="19">
        <v>44104.000000000102</v>
      </c>
      <c r="H58" s="20">
        <v>491.8</v>
      </c>
      <c r="I58" s="20">
        <f t="shared" si="0"/>
        <v>491.8</v>
      </c>
      <c r="J58" s="20">
        <v>0</v>
      </c>
      <c r="K58" s="21" t="s">
        <v>17</v>
      </c>
    </row>
    <row r="59" spans="1:11" x14ac:dyDescent="0.25">
      <c r="A59" s="16" t="s">
        <v>510</v>
      </c>
      <c r="B59" s="17" t="s">
        <v>641</v>
      </c>
      <c r="C59" s="16" t="s">
        <v>478</v>
      </c>
      <c r="D59" s="18" t="s">
        <v>479</v>
      </c>
      <c r="E59" s="18" t="s">
        <v>479</v>
      </c>
      <c r="F59" s="19">
        <v>44076.000000000102</v>
      </c>
      <c r="G59" s="19">
        <v>44104.000000000102</v>
      </c>
      <c r="H59" s="20">
        <v>815.99</v>
      </c>
      <c r="I59" s="20">
        <f t="shared" si="0"/>
        <v>815.99</v>
      </c>
      <c r="J59" s="20">
        <v>0</v>
      </c>
      <c r="K59" s="21" t="s">
        <v>17</v>
      </c>
    </row>
    <row r="60" spans="1:11" x14ac:dyDescent="0.25">
      <c r="A60" s="16" t="s">
        <v>54</v>
      </c>
      <c r="B60" s="17" t="s">
        <v>642</v>
      </c>
      <c r="C60" s="16" t="s">
        <v>461</v>
      </c>
      <c r="D60" s="18" t="s">
        <v>462</v>
      </c>
      <c r="E60" s="18" t="s">
        <v>462</v>
      </c>
      <c r="F60" s="19">
        <v>44075.000000000102</v>
      </c>
      <c r="G60" s="19">
        <v>44104.000000000102</v>
      </c>
      <c r="H60" s="20">
        <v>586</v>
      </c>
      <c r="I60" s="20">
        <f t="shared" si="0"/>
        <v>586</v>
      </c>
      <c r="J60" s="20">
        <v>0</v>
      </c>
      <c r="K60" s="21" t="s">
        <v>17</v>
      </c>
    </row>
    <row r="61" spans="1:11" x14ac:dyDescent="0.25">
      <c r="A61" s="16" t="s">
        <v>643</v>
      </c>
      <c r="B61" s="17" t="s">
        <v>644</v>
      </c>
      <c r="C61" s="16" t="s">
        <v>93</v>
      </c>
      <c r="D61" s="18" t="s">
        <v>94</v>
      </c>
      <c r="E61" s="18" t="s">
        <v>94</v>
      </c>
      <c r="F61" s="19">
        <v>44074.000000000102</v>
      </c>
      <c r="G61" s="19">
        <v>44104.000000000102</v>
      </c>
      <c r="H61" s="20">
        <v>1255.5</v>
      </c>
      <c r="I61" s="20">
        <f t="shared" si="0"/>
        <v>1255.5</v>
      </c>
      <c r="J61" s="20">
        <v>0</v>
      </c>
      <c r="K61" s="21" t="s">
        <v>17</v>
      </c>
    </row>
    <row r="62" spans="1:11" x14ac:dyDescent="0.25">
      <c r="A62" s="16" t="s">
        <v>645</v>
      </c>
      <c r="B62" s="17" t="s">
        <v>646</v>
      </c>
      <c r="C62" s="16" t="s">
        <v>478</v>
      </c>
      <c r="D62" s="18" t="s">
        <v>479</v>
      </c>
      <c r="E62" s="18" t="s">
        <v>479</v>
      </c>
      <c r="F62" s="19">
        <v>44074.000000000102</v>
      </c>
      <c r="G62" s="19">
        <v>44104.000000000102</v>
      </c>
      <c r="H62" s="20">
        <v>5625</v>
      </c>
      <c r="I62" s="20">
        <f t="shared" si="0"/>
        <v>5625</v>
      </c>
      <c r="J62" s="20">
        <v>0</v>
      </c>
      <c r="K62" s="21" t="s">
        <v>17</v>
      </c>
    </row>
    <row r="63" spans="1:11" x14ac:dyDescent="0.25">
      <c r="A63" s="16" t="s">
        <v>647</v>
      </c>
      <c r="B63" s="17" t="s">
        <v>648</v>
      </c>
      <c r="C63" s="16" t="s">
        <v>238</v>
      </c>
      <c r="D63" s="18" t="s">
        <v>239</v>
      </c>
      <c r="E63" s="18" t="s">
        <v>239</v>
      </c>
      <c r="F63" s="19">
        <v>44075.000000000102</v>
      </c>
      <c r="G63" s="19">
        <v>44196.000000000102</v>
      </c>
      <c r="H63" s="20">
        <v>62045.46</v>
      </c>
      <c r="I63" s="20">
        <f t="shared" si="0"/>
        <v>61141.83</v>
      </c>
      <c r="J63" s="20">
        <v>903.63</v>
      </c>
      <c r="K63" s="21" t="s">
        <v>17</v>
      </c>
    </row>
    <row r="64" spans="1:11" x14ac:dyDescent="0.25">
      <c r="A64" s="16" t="s">
        <v>649</v>
      </c>
      <c r="B64" s="17" t="s">
        <v>650</v>
      </c>
      <c r="C64" s="16" t="s">
        <v>221</v>
      </c>
      <c r="D64" s="18" t="s">
        <v>222</v>
      </c>
      <c r="E64" s="18" t="s">
        <v>222</v>
      </c>
      <c r="F64" s="19">
        <v>44044.000000000102</v>
      </c>
      <c r="G64" s="19">
        <v>44196.000000000102</v>
      </c>
      <c r="H64" s="20">
        <v>6000</v>
      </c>
      <c r="I64" s="20">
        <f t="shared" si="0"/>
        <v>6000</v>
      </c>
      <c r="J64" s="20">
        <v>0</v>
      </c>
      <c r="K64" s="21" t="s">
        <v>17</v>
      </c>
    </row>
    <row r="65" spans="1:11" ht="30" x14ac:dyDescent="0.25">
      <c r="A65" s="16" t="s">
        <v>651</v>
      </c>
      <c r="B65" s="17" t="s">
        <v>652</v>
      </c>
      <c r="C65" s="16" t="s">
        <v>478</v>
      </c>
      <c r="D65" s="18" t="s">
        <v>479</v>
      </c>
      <c r="E65" s="18" t="s">
        <v>479</v>
      </c>
      <c r="F65" s="19">
        <v>44071.000000000102</v>
      </c>
      <c r="G65" s="19">
        <v>44255.000000000102</v>
      </c>
      <c r="H65" s="20">
        <v>1210</v>
      </c>
      <c r="I65" s="20">
        <f t="shared" si="0"/>
        <v>1210</v>
      </c>
      <c r="J65" s="20">
        <v>0</v>
      </c>
      <c r="K65" s="21" t="s">
        <v>17</v>
      </c>
    </row>
    <row r="66" spans="1:11" x14ac:dyDescent="0.25">
      <c r="A66" s="16" t="s">
        <v>654</v>
      </c>
      <c r="B66" s="17" t="s">
        <v>655</v>
      </c>
      <c r="C66" s="16" t="s">
        <v>238</v>
      </c>
      <c r="D66" s="18" t="s">
        <v>239</v>
      </c>
      <c r="E66" s="18" t="s">
        <v>239</v>
      </c>
      <c r="F66" s="19">
        <v>44044.000000000102</v>
      </c>
      <c r="G66" s="19">
        <v>44074.000000000102</v>
      </c>
      <c r="H66" s="20">
        <v>7400</v>
      </c>
      <c r="I66" s="20">
        <f t="shared" si="0"/>
        <v>7932</v>
      </c>
      <c r="J66" s="20">
        <v>-532</v>
      </c>
      <c r="K66" s="21" t="s">
        <v>17</v>
      </c>
    </row>
    <row r="67" spans="1:11" x14ac:dyDescent="0.25">
      <c r="A67" s="16" t="s">
        <v>656</v>
      </c>
      <c r="B67" s="17" t="s">
        <v>657</v>
      </c>
      <c r="C67" s="16" t="s">
        <v>97</v>
      </c>
      <c r="D67" s="18" t="s">
        <v>98</v>
      </c>
      <c r="E67" s="18" t="s">
        <v>98</v>
      </c>
      <c r="F67" s="19">
        <v>44043.000000000102</v>
      </c>
      <c r="G67" s="19">
        <v>44104.000000000102</v>
      </c>
      <c r="H67" s="20">
        <v>1300</v>
      </c>
      <c r="I67" s="20">
        <f t="shared" ref="I67:I130" si="1">++H67-J67</f>
        <v>1291.5</v>
      </c>
      <c r="J67" s="20">
        <v>8.5</v>
      </c>
      <c r="K67" s="21" t="s">
        <v>17</v>
      </c>
    </row>
    <row r="68" spans="1:11" x14ac:dyDescent="0.25">
      <c r="A68" s="16" t="s">
        <v>658</v>
      </c>
      <c r="B68" s="17" t="s">
        <v>659</v>
      </c>
      <c r="C68" s="16" t="s">
        <v>356</v>
      </c>
      <c r="D68" s="18" t="s">
        <v>357</v>
      </c>
      <c r="E68" s="18" t="s">
        <v>358</v>
      </c>
      <c r="F68" s="19">
        <v>44039.000000000102</v>
      </c>
      <c r="G68" s="19">
        <v>44240.000000000102</v>
      </c>
      <c r="H68" s="20">
        <v>15600</v>
      </c>
      <c r="I68" s="20">
        <f t="shared" si="1"/>
        <v>15231.9</v>
      </c>
      <c r="J68" s="20">
        <v>368.1</v>
      </c>
      <c r="K68" s="21" t="s">
        <v>17</v>
      </c>
    </row>
    <row r="69" spans="1:11" x14ac:dyDescent="0.25">
      <c r="A69" s="16" t="s">
        <v>660</v>
      </c>
      <c r="B69" s="17" t="s">
        <v>661</v>
      </c>
      <c r="C69" s="16" t="s">
        <v>107</v>
      </c>
      <c r="D69" s="18" t="s">
        <v>108</v>
      </c>
      <c r="E69" s="18" t="s">
        <v>108</v>
      </c>
      <c r="F69" s="19">
        <v>44013.000000000102</v>
      </c>
      <c r="G69" s="19">
        <v>44074.000000000102</v>
      </c>
      <c r="H69" s="20">
        <v>1055.54</v>
      </c>
      <c r="I69" s="20">
        <f t="shared" si="1"/>
        <v>1055.54</v>
      </c>
      <c r="J69" s="20">
        <v>0</v>
      </c>
      <c r="K69" s="21" t="s">
        <v>17</v>
      </c>
    </row>
    <row r="70" spans="1:11" ht="30" x14ac:dyDescent="0.25">
      <c r="A70" s="16" t="s">
        <v>662</v>
      </c>
      <c r="B70" s="17" t="s">
        <v>663</v>
      </c>
      <c r="C70" s="16" t="s">
        <v>429</v>
      </c>
      <c r="D70" s="18" t="s">
        <v>430</v>
      </c>
      <c r="E70" s="18" t="s">
        <v>430</v>
      </c>
      <c r="F70" s="19">
        <v>44039.000000000102</v>
      </c>
      <c r="G70" s="19">
        <v>44561.000000000102</v>
      </c>
      <c r="H70" s="20">
        <v>1000</v>
      </c>
      <c r="I70" s="20">
        <f t="shared" si="1"/>
        <v>1089</v>
      </c>
      <c r="J70" s="20">
        <v>-89</v>
      </c>
      <c r="K70" s="21" t="s">
        <v>17</v>
      </c>
    </row>
    <row r="71" spans="1:11" x14ac:dyDescent="0.25">
      <c r="A71" s="16" t="s">
        <v>664</v>
      </c>
      <c r="B71" s="17" t="s">
        <v>665</v>
      </c>
      <c r="C71" s="16" t="s">
        <v>548</v>
      </c>
      <c r="D71" s="18" t="s">
        <v>549</v>
      </c>
      <c r="E71" s="18" t="s">
        <v>549</v>
      </c>
      <c r="F71" s="19">
        <v>44034.000000000102</v>
      </c>
      <c r="G71" s="19">
        <v>45494.000000000102</v>
      </c>
      <c r="H71" s="20">
        <v>1776</v>
      </c>
      <c r="I71" s="20">
        <f t="shared" si="1"/>
        <v>312.65000000000009</v>
      </c>
      <c r="J71" s="20">
        <v>1463.35</v>
      </c>
      <c r="K71" s="21" t="s">
        <v>17</v>
      </c>
    </row>
    <row r="72" spans="1:11" x14ac:dyDescent="0.25">
      <c r="A72" s="16" t="s">
        <v>666</v>
      </c>
      <c r="B72" s="17" t="s">
        <v>667</v>
      </c>
      <c r="C72" s="16" t="s">
        <v>668</v>
      </c>
      <c r="D72" s="18" t="s">
        <v>669</v>
      </c>
      <c r="E72" s="18" t="s">
        <v>669</v>
      </c>
      <c r="F72" s="19">
        <v>43991.000000000102</v>
      </c>
      <c r="G72" s="19">
        <v>44012.000000000102</v>
      </c>
      <c r="H72" s="20">
        <v>1609.5</v>
      </c>
      <c r="I72" s="20">
        <f t="shared" si="1"/>
        <v>1607.5</v>
      </c>
      <c r="J72" s="20">
        <v>2</v>
      </c>
      <c r="K72" s="21" t="s">
        <v>17</v>
      </c>
    </row>
    <row r="73" spans="1:11" x14ac:dyDescent="0.25">
      <c r="A73" s="16" t="s">
        <v>670</v>
      </c>
      <c r="B73" s="17" t="s">
        <v>671</v>
      </c>
      <c r="C73" s="16" t="s">
        <v>478</v>
      </c>
      <c r="D73" s="18" t="s">
        <v>479</v>
      </c>
      <c r="E73" s="18" t="s">
        <v>479</v>
      </c>
      <c r="F73" s="19">
        <v>44025.000000000102</v>
      </c>
      <c r="G73" s="19">
        <v>44043.000000000102</v>
      </c>
      <c r="H73" s="20">
        <v>9000</v>
      </c>
      <c r="I73" s="20">
        <f t="shared" si="1"/>
        <v>9000</v>
      </c>
      <c r="J73" s="20">
        <v>0</v>
      </c>
      <c r="K73" s="21" t="s">
        <v>17</v>
      </c>
    </row>
    <row r="74" spans="1:11" x14ac:dyDescent="0.25">
      <c r="A74" s="16" t="s">
        <v>672</v>
      </c>
      <c r="B74" s="17" t="s">
        <v>673</v>
      </c>
      <c r="C74" s="16" t="s">
        <v>415</v>
      </c>
      <c r="D74" s="18" t="s">
        <v>416</v>
      </c>
      <c r="E74" s="18" t="s">
        <v>416</v>
      </c>
      <c r="F74" s="19">
        <v>43983.000000000102</v>
      </c>
      <c r="G74" s="19">
        <v>44012.000000000102</v>
      </c>
      <c r="H74" s="20">
        <v>15449.62</v>
      </c>
      <c r="I74" s="20">
        <f t="shared" si="1"/>
        <v>17487.89</v>
      </c>
      <c r="J74" s="20">
        <v>-2038.27</v>
      </c>
      <c r="K74" s="21" t="s">
        <v>17</v>
      </c>
    </row>
    <row r="75" spans="1:11" x14ac:dyDescent="0.25">
      <c r="A75" s="16" t="s">
        <v>674</v>
      </c>
      <c r="B75" s="17" t="s">
        <v>675</v>
      </c>
      <c r="C75" s="16" t="s">
        <v>676</v>
      </c>
      <c r="D75" s="18" t="s">
        <v>677</v>
      </c>
      <c r="E75" s="18" t="s">
        <v>678</v>
      </c>
      <c r="F75" s="19">
        <v>43831.000000000102</v>
      </c>
      <c r="G75" s="19">
        <v>44043.000000000102</v>
      </c>
      <c r="H75" s="20">
        <v>8037.8</v>
      </c>
      <c r="I75" s="20">
        <f t="shared" si="1"/>
        <v>8037</v>
      </c>
      <c r="J75" s="20">
        <v>0.8</v>
      </c>
      <c r="K75" s="21" t="s">
        <v>17</v>
      </c>
    </row>
    <row r="76" spans="1:11" x14ac:dyDescent="0.25">
      <c r="A76" s="16" t="s">
        <v>679</v>
      </c>
      <c r="B76" s="17" t="s">
        <v>680</v>
      </c>
      <c r="C76" s="16" t="s">
        <v>535</v>
      </c>
      <c r="D76" s="18" t="s">
        <v>536</v>
      </c>
      <c r="E76" s="18" t="s">
        <v>536</v>
      </c>
      <c r="F76" s="19">
        <v>44013.000000000102</v>
      </c>
      <c r="G76" s="19">
        <v>44196.000000000102</v>
      </c>
      <c r="H76" s="20">
        <v>392</v>
      </c>
      <c r="I76" s="20">
        <f t="shared" si="1"/>
        <v>0</v>
      </c>
      <c r="J76" s="20">
        <v>392</v>
      </c>
      <c r="K76" s="21" t="s">
        <v>17</v>
      </c>
    </row>
    <row r="77" spans="1:11" x14ac:dyDescent="0.25">
      <c r="A77" s="16" t="s">
        <v>681</v>
      </c>
      <c r="B77" s="17" t="s">
        <v>682</v>
      </c>
      <c r="C77" s="16" t="s">
        <v>683</v>
      </c>
      <c r="D77" s="18" t="s">
        <v>684</v>
      </c>
      <c r="E77" s="18" t="s">
        <v>684</v>
      </c>
      <c r="F77" s="19">
        <v>44013.000000000102</v>
      </c>
      <c r="G77" s="19">
        <v>44196.000000000102</v>
      </c>
      <c r="H77" s="20">
        <v>4950</v>
      </c>
      <c r="I77" s="20">
        <f t="shared" si="1"/>
        <v>4950</v>
      </c>
      <c r="J77" s="20">
        <v>0</v>
      </c>
      <c r="K77" s="21" t="s">
        <v>17</v>
      </c>
    </row>
    <row r="78" spans="1:11" x14ac:dyDescent="0.25">
      <c r="A78" s="16" t="s">
        <v>512</v>
      </c>
      <c r="B78" s="17" t="s">
        <v>685</v>
      </c>
      <c r="C78" s="16" t="s">
        <v>258</v>
      </c>
      <c r="D78" s="18" t="s">
        <v>259</v>
      </c>
      <c r="E78" s="18" t="s">
        <v>259</v>
      </c>
      <c r="F78" s="19">
        <v>43992.000000000102</v>
      </c>
      <c r="G78" s="19">
        <v>44012.000000000102</v>
      </c>
      <c r="H78" s="20">
        <v>90</v>
      </c>
      <c r="I78" s="20">
        <f t="shared" si="1"/>
        <v>90</v>
      </c>
      <c r="J78" s="20">
        <v>0</v>
      </c>
      <c r="K78" s="21" t="s">
        <v>17</v>
      </c>
    </row>
    <row r="79" spans="1:11" x14ac:dyDescent="0.25">
      <c r="A79" s="16" t="s">
        <v>686</v>
      </c>
      <c r="B79" s="17" t="s">
        <v>687</v>
      </c>
      <c r="C79" s="16" t="s">
        <v>688</v>
      </c>
      <c r="D79" s="18" t="s">
        <v>689</v>
      </c>
      <c r="E79" s="18" t="s">
        <v>689</v>
      </c>
      <c r="F79" s="19">
        <v>44018.000000000102</v>
      </c>
      <c r="G79" s="19">
        <v>44043.000000000102</v>
      </c>
      <c r="H79" s="20">
        <v>900</v>
      </c>
      <c r="I79" s="20">
        <f t="shared" si="1"/>
        <v>900</v>
      </c>
      <c r="J79" s="20">
        <v>0</v>
      </c>
      <c r="K79" s="21" t="s">
        <v>17</v>
      </c>
    </row>
    <row r="80" spans="1:11" x14ac:dyDescent="0.25">
      <c r="A80" s="16" t="s">
        <v>690</v>
      </c>
      <c r="B80" s="17" t="s">
        <v>691</v>
      </c>
      <c r="C80" s="16" t="s">
        <v>488</v>
      </c>
      <c r="D80" s="18" t="s">
        <v>489</v>
      </c>
      <c r="E80" s="18" t="s">
        <v>489</v>
      </c>
      <c r="F80" s="19">
        <v>44013.000000000102</v>
      </c>
      <c r="G80" s="19">
        <v>44196.000000000102</v>
      </c>
      <c r="H80" s="20">
        <v>385</v>
      </c>
      <c r="I80" s="20">
        <f t="shared" si="1"/>
        <v>0</v>
      </c>
      <c r="J80" s="20">
        <v>385</v>
      </c>
      <c r="K80" s="21" t="s">
        <v>17</v>
      </c>
    </row>
    <row r="81" spans="1:11" x14ac:dyDescent="0.25">
      <c r="A81" s="16" t="s">
        <v>692</v>
      </c>
      <c r="B81" s="17" t="s">
        <v>693</v>
      </c>
      <c r="C81" s="16" t="s">
        <v>378</v>
      </c>
      <c r="D81" s="18" t="s">
        <v>379</v>
      </c>
      <c r="E81" s="18" t="s">
        <v>379</v>
      </c>
      <c r="F81" s="19">
        <v>44006.000000000102</v>
      </c>
      <c r="G81" s="19">
        <v>44561.000000000102</v>
      </c>
      <c r="H81" s="20">
        <v>2000</v>
      </c>
      <c r="I81" s="20">
        <f t="shared" si="1"/>
        <v>1540.51</v>
      </c>
      <c r="J81" s="20">
        <v>459.49</v>
      </c>
      <c r="K81" s="21" t="s">
        <v>17</v>
      </c>
    </row>
    <row r="82" spans="1:11" x14ac:dyDescent="0.25">
      <c r="A82" s="16" t="s">
        <v>694</v>
      </c>
      <c r="B82" s="17" t="s">
        <v>695</v>
      </c>
      <c r="C82" s="16" t="s">
        <v>478</v>
      </c>
      <c r="D82" s="18" t="s">
        <v>479</v>
      </c>
      <c r="E82" s="18" t="s">
        <v>479</v>
      </c>
      <c r="F82" s="19">
        <v>44008.000000000102</v>
      </c>
      <c r="G82" s="19">
        <v>44043.000000000102</v>
      </c>
      <c r="H82" s="20">
        <v>744</v>
      </c>
      <c r="I82" s="20">
        <f t="shared" si="1"/>
        <v>746</v>
      </c>
      <c r="J82" s="20">
        <v>-2</v>
      </c>
      <c r="K82" s="21" t="s">
        <v>17</v>
      </c>
    </row>
    <row r="83" spans="1:11" x14ac:dyDescent="0.25">
      <c r="A83" s="16" t="s">
        <v>696</v>
      </c>
      <c r="B83" s="17" t="s">
        <v>697</v>
      </c>
      <c r="C83" s="16" t="s">
        <v>698</v>
      </c>
      <c r="D83" s="18" t="s">
        <v>699</v>
      </c>
      <c r="E83" s="18" t="s">
        <v>699</v>
      </c>
      <c r="F83" s="19">
        <v>44013.000000000102</v>
      </c>
      <c r="G83" s="19">
        <v>44377.000000000102</v>
      </c>
      <c r="H83" s="20">
        <v>975</v>
      </c>
      <c r="I83" s="20">
        <f t="shared" si="1"/>
        <v>0</v>
      </c>
      <c r="J83" s="20">
        <v>975</v>
      </c>
      <c r="K83" s="21" t="s">
        <v>17</v>
      </c>
    </row>
    <row r="84" spans="1:11" x14ac:dyDescent="0.25">
      <c r="A84" s="16" t="s">
        <v>700</v>
      </c>
      <c r="B84" s="17" t="s">
        <v>695</v>
      </c>
      <c r="C84" s="16" t="s">
        <v>478</v>
      </c>
      <c r="D84" s="18" t="s">
        <v>479</v>
      </c>
      <c r="E84" s="18" t="s">
        <v>479</v>
      </c>
      <c r="F84" s="19">
        <v>44004.000000000102</v>
      </c>
      <c r="G84" s="19">
        <v>44043.000000000102</v>
      </c>
      <c r="H84" s="20">
        <v>500</v>
      </c>
      <c r="I84" s="20">
        <f t="shared" si="1"/>
        <v>557.5</v>
      </c>
      <c r="J84" s="20">
        <v>-57.5</v>
      </c>
      <c r="K84" s="21" t="s">
        <v>17</v>
      </c>
    </row>
    <row r="85" spans="1:11" x14ac:dyDescent="0.25">
      <c r="A85" s="16" t="s">
        <v>510</v>
      </c>
      <c r="B85" s="17" t="s">
        <v>701</v>
      </c>
      <c r="C85" s="16" t="s">
        <v>97</v>
      </c>
      <c r="D85" s="18" t="s">
        <v>98</v>
      </c>
      <c r="E85" s="18" t="s">
        <v>98</v>
      </c>
      <c r="F85" s="19">
        <v>44004.000000000102</v>
      </c>
      <c r="G85" s="19">
        <v>44043.000000000102</v>
      </c>
      <c r="H85" s="20">
        <v>105</v>
      </c>
      <c r="I85" s="20">
        <f t="shared" si="1"/>
        <v>105</v>
      </c>
      <c r="J85" s="20">
        <v>0</v>
      </c>
      <c r="K85" s="21" t="s">
        <v>17</v>
      </c>
    </row>
    <row r="86" spans="1:11" x14ac:dyDescent="0.25">
      <c r="A86" s="16" t="s">
        <v>702</v>
      </c>
      <c r="B86" s="17" t="s">
        <v>703</v>
      </c>
      <c r="C86" s="16" t="s">
        <v>615</v>
      </c>
      <c r="D86" s="18" t="s">
        <v>616</v>
      </c>
      <c r="E86" s="18" t="s">
        <v>616</v>
      </c>
      <c r="F86" s="19">
        <v>43952.000000000102</v>
      </c>
      <c r="G86" s="19">
        <v>44012.000000000102</v>
      </c>
      <c r="H86" s="20">
        <v>5800</v>
      </c>
      <c r="I86" s="20">
        <f t="shared" si="1"/>
        <v>0</v>
      </c>
      <c r="J86" s="20">
        <v>5800</v>
      </c>
      <c r="K86" s="21" t="s">
        <v>17</v>
      </c>
    </row>
    <row r="87" spans="1:11" x14ac:dyDescent="0.25">
      <c r="A87" s="16" t="s">
        <v>704</v>
      </c>
      <c r="B87" s="17" t="s">
        <v>705</v>
      </c>
      <c r="C87" s="16" t="s">
        <v>478</v>
      </c>
      <c r="D87" s="18" t="s">
        <v>479</v>
      </c>
      <c r="E87" s="18" t="s">
        <v>479</v>
      </c>
      <c r="F87" s="19">
        <v>43999.000000000102</v>
      </c>
      <c r="G87" s="19">
        <v>44012.000000000102</v>
      </c>
      <c r="H87" s="20">
        <v>3720</v>
      </c>
      <c r="I87" s="20">
        <f t="shared" si="1"/>
        <v>3722</v>
      </c>
      <c r="J87" s="20">
        <v>-2</v>
      </c>
      <c r="K87" s="21" t="s">
        <v>17</v>
      </c>
    </row>
    <row r="88" spans="1:11" x14ac:dyDescent="0.25">
      <c r="A88" s="16" t="s">
        <v>706</v>
      </c>
      <c r="B88" s="17" t="s">
        <v>707</v>
      </c>
      <c r="C88" s="16" t="s">
        <v>221</v>
      </c>
      <c r="D88" s="18" t="s">
        <v>222</v>
      </c>
      <c r="E88" s="18" t="s">
        <v>222</v>
      </c>
      <c r="F88" s="19">
        <v>43831.000000000102</v>
      </c>
      <c r="G88" s="19">
        <v>44196.000000000102</v>
      </c>
      <c r="H88" s="20">
        <v>3000</v>
      </c>
      <c r="I88" s="20">
        <f t="shared" si="1"/>
        <v>3000</v>
      </c>
      <c r="J88" s="20">
        <v>0</v>
      </c>
      <c r="K88" s="21" t="s">
        <v>17</v>
      </c>
    </row>
    <row r="89" spans="1:11" x14ac:dyDescent="0.25">
      <c r="A89" s="16" t="s">
        <v>708</v>
      </c>
      <c r="B89" s="17" t="s">
        <v>709</v>
      </c>
      <c r="C89" s="16" t="s">
        <v>244</v>
      </c>
      <c r="D89" s="18" t="s">
        <v>245</v>
      </c>
      <c r="E89" s="18" t="s">
        <v>245</v>
      </c>
      <c r="F89" s="19">
        <v>43952.000000000102</v>
      </c>
      <c r="G89" s="19">
        <v>44074.000000000102</v>
      </c>
      <c r="H89" s="20">
        <v>8000</v>
      </c>
      <c r="I89" s="20">
        <f t="shared" si="1"/>
        <v>3323.99</v>
      </c>
      <c r="J89" s="20">
        <v>4676.01</v>
      </c>
      <c r="K89" s="21" t="s">
        <v>17</v>
      </c>
    </row>
    <row r="90" spans="1:11" x14ac:dyDescent="0.25">
      <c r="A90" s="16" t="s">
        <v>710</v>
      </c>
      <c r="B90" s="17" t="s">
        <v>711</v>
      </c>
      <c r="C90" s="16" t="s">
        <v>244</v>
      </c>
      <c r="D90" s="18" t="s">
        <v>245</v>
      </c>
      <c r="E90" s="18" t="s">
        <v>245</v>
      </c>
      <c r="F90" s="19">
        <v>43952.000000000102</v>
      </c>
      <c r="G90" s="19">
        <v>44196.000000000102</v>
      </c>
      <c r="H90" s="20">
        <v>6500</v>
      </c>
      <c r="I90" s="20">
        <f t="shared" si="1"/>
        <v>5103.29</v>
      </c>
      <c r="J90" s="20">
        <v>1396.71</v>
      </c>
      <c r="K90" s="21" t="s">
        <v>17</v>
      </c>
    </row>
    <row r="91" spans="1:11" x14ac:dyDescent="0.25">
      <c r="A91" s="16" t="s">
        <v>712</v>
      </c>
      <c r="B91" s="17" t="s">
        <v>713</v>
      </c>
      <c r="C91" s="16" t="s">
        <v>244</v>
      </c>
      <c r="D91" s="18" t="s">
        <v>245</v>
      </c>
      <c r="E91" s="18" t="s">
        <v>245</v>
      </c>
      <c r="F91" s="19">
        <v>43952.000000000102</v>
      </c>
      <c r="G91" s="19">
        <v>44104.000000000102</v>
      </c>
      <c r="H91" s="20">
        <v>17500</v>
      </c>
      <c r="I91" s="20">
        <f t="shared" si="1"/>
        <v>5947.2000000000007</v>
      </c>
      <c r="J91" s="20">
        <v>11552.8</v>
      </c>
      <c r="K91" s="21" t="s">
        <v>17</v>
      </c>
    </row>
    <row r="92" spans="1:11" x14ac:dyDescent="0.25">
      <c r="A92" s="16" t="s">
        <v>714</v>
      </c>
      <c r="B92" s="17" t="s">
        <v>715</v>
      </c>
      <c r="C92" s="16" t="s">
        <v>342</v>
      </c>
      <c r="D92" s="18" t="s">
        <v>343</v>
      </c>
      <c r="E92" s="18" t="s">
        <v>343</v>
      </c>
      <c r="F92" s="19">
        <v>43952.000000000102</v>
      </c>
      <c r="G92" s="19">
        <v>44196.000000000102</v>
      </c>
      <c r="H92" s="20">
        <v>26500</v>
      </c>
      <c r="I92" s="20">
        <f t="shared" si="1"/>
        <v>12279.1</v>
      </c>
      <c r="J92" s="20">
        <v>14220.9</v>
      </c>
      <c r="K92" s="21" t="s">
        <v>17</v>
      </c>
    </row>
    <row r="93" spans="1:11" x14ac:dyDescent="0.25">
      <c r="A93" s="16" t="s">
        <v>716</v>
      </c>
      <c r="B93" s="17" t="s">
        <v>717</v>
      </c>
      <c r="C93" s="16" t="s">
        <v>718</v>
      </c>
      <c r="D93" s="18" t="s">
        <v>719</v>
      </c>
      <c r="E93" s="18" t="s">
        <v>719</v>
      </c>
      <c r="F93" s="19">
        <v>43983.000000000102</v>
      </c>
      <c r="G93" s="19">
        <v>44712.000000000102</v>
      </c>
      <c r="H93" s="20">
        <v>3440.87</v>
      </c>
      <c r="I93" s="20">
        <f t="shared" si="1"/>
        <v>2341.4799999999996</v>
      </c>
      <c r="J93" s="20">
        <v>1099.3900000000001</v>
      </c>
      <c r="K93" s="21" t="s">
        <v>720</v>
      </c>
    </row>
    <row r="94" spans="1:11" x14ac:dyDescent="0.25">
      <c r="A94" s="16" t="s">
        <v>512</v>
      </c>
      <c r="B94" s="17" t="s">
        <v>721</v>
      </c>
      <c r="C94" s="16" t="s">
        <v>56</v>
      </c>
      <c r="D94" s="18" t="s">
        <v>57</v>
      </c>
      <c r="E94" s="18" t="s">
        <v>57</v>
      </c>
      <c r="F94" s="19">
        <v>43990.000000000102</v>
      </c>
      <c r="G94" s="19">
        <v>44043.000000000102</v>
      </c>
      <c r="H94" s="20">
        <v>300</v>
      </c>
      <c r="I94" s="20">
        <f t="shared" si="1"/>
        <v>176.47</v>
      </c>
      <c r="J94" s="20">
        <v>123.53</v>
      </c>
      <c r="K94" s="21" t="s">
        <v>17</v>
      </c>
    </row>
    <row r="95" spans="1:11" ht="30" x14ac:dyDescent="0.25">
      <c r="A95" s="16" t="s">
        <v>722</v>
      </c>
      <c r="B95" s="17" t="s">
        <v>723</v>
      </c>
      <c r="C95" s="16" t="s">
        <v>724</v>
      </c>
      <c r="D95" s="18" t="s">
        <v>725</v>
      </c>
      <c r="E95" s="18" t="s">
        <v>726</v>
      </c>
      <c r="F95" s="19">
        <v>43987.000000000102</v>
      </c>
      <c r="G95" s="19">
        <v>45081.000000000102</v>
      </c>
      <c r="H95" s="20">
        <v>15660</v>
      </c>
      <c r="I95" s="20">
        <f t="shared" si="1"/>
        <v>0</v>
      </c>
      <c r="J95" s="20">
        <v>15660</v>
      </c>
      <c r="K95" s="21" t="s">
        <v>727</v>
      </c>
    </row>
    <row r="96" spans="1:11" x14ac:dyDescent="0.25">
      <c r="A96" s="16" t="s">
        <v>728</v>
      </c>
      <c r="B96" s="17" t="s">
        <v>729</v>
      </c>
      <c r="C96" s="16" t="s">
        <v>730</v>
      </c>
      <c r="D96" s="18" t="s">
        <v>731</v>
      </c>
      <c r="E96" s="18" t="s">
        <v>731</v>
      </c>
      <c r="F96" s="19">
        <v>43986.000000000102</v>
      </c>
      <c r="G96" s="19">
        <v>44196.000000000102</v>
      </c>
      <c r="H96" s="20">
        <v>3100</v>
      </c>
      <c r="I96" s="20">
        <f t="shared" si="1"/>
        <v>3100</v>
      </c>
      <c r="J96" s="20">
        <v>0</v>
      </c>
      <c r="K96" s="21" t="s">
        <v>17</v>
      </c>
    </row>
    <row r="97" spans="1:11" x14ac:dyDescent="0.25">
      <c r="A97" s="16" t="s">
        <v>732</v>
      </c>
      <c r="B97" s="17" t="s">
        <v>733</v>
      </c>
      <c r="C97" s="16" t="s">
        <v>734</v>
      </c>
      <c r="D97" s="18" t="s">
        <v>735</v>
      </c>
      <c r="E97" s="18" t="s">
        <v>735</v>
      </c>
      <c r="F97" s="19">
        <v>43977.000000000102</v>
      </c>
      <c r="G97" s="19">
        <v>44561.000000000102</v>
      </c>
      <c r="H97" s="20">
        <v>4000</v>
      </c>
      <c r="I97" s="20">
        <f t="shared" si="1"/>
        <v>4370.2</v>
      </c>
      <c r="J97" s="20">
        <v>-370.2</v>
      </c>
      <c r="K97" s="21" t="s">
        <v>17</v>
      </c>
    </row>
    <row r="98" spans="1:11" x14ac:dyDescent="0.25">
      <c r="A98" s="16" t="s">
        <v>54</v>
      </c>
      <c r="B98" s="17" t="s">
        <v>736</v>
      </c>
      <c r="C98" s="16" t="s">
        <v>72</v>
      </c>
      <c r="D98" s="18" t="s">
        <v>73</v>
      </c>
      <c r="E98" s="18" t="s">
        <v>73</v>
      </c>
      <c r="F98" s="19">
        <v>43965.000000000102</v>
      </c>
      <c r="G98" s="19">
        <v>43982.000000000102</v>
      </c>
      <c r="H98" s="20">
        <v>614.66999999999996</v>
      </c>
      <c r="I98" s="20">
        <f t="shared" si="1"/>
        <v>614.66999999999996</v>
      </c>
      <c r="J98" s="20">
        <v>0</v>
      </c>
      <c r="K98" s="21" t="s">
        <v>17</v>
      </c>
    </row>
    <row r="99" spans="1:11" x14ac:dyDescent="0.25">
      <c r="A99" s="16" t="s">
        <v>737</v>
      </c>
      <c r="B99" s="17" t="s">
        <v>738</v>
      </c>
      <c r="C99" s="16" t="s">
        <v>185</v>
      </c>
      <c r="D99" s="18" t="s">
        <v>186</v>
      </c>
      <c r="E99" s="18" t="s">
        <v>186</v>
      </c>
      <c r="F99" s="19">
        <v>43831.000000000102</v>
      </c>
      <c r="G99" s="19">
        <v>44196.000000000102</v>
      </c>
      <c r="H99" s="20">
        <v>8500</v>
      </c>
      <c r="I99" s="20">
        <f t="shared" si="1"/>
        <v>8500</v>
      </c>
      <c r="J99" s="20">
        <v>0</v>
      </c>
      <c r="K99" s="21" t="s">
        <v>17</v>
      </c>
    </row>
    <row r="100" spans="1:11" x14ac:dyDescent="0.25">
      <c r="A100" s="16" t="s">
        <v>510</v>
      </c>
      <c r="B100" s="17" t="s">
        <v>739</v>
      </c>
      <c r="C100" s="16" t="s">
        <v>171</v>
      </c>
      <c r="D100" s="18" t="s">
        <v>172</v>
      </c>
      <c r="E100" s="18" t="s">
        <v>172</v>
      </c>
      <c r="F100" s="19">
        <v>43963.000000000102</v>
      </c>
      <c r="G100" s="19">
        <v>43982.000000000102</v>
      </c>
      <c r="H100" s="20">
        <v>330</v>
      </c>
      <c r="I100" s="20">
        <f t="shared" si="1"/>
        <v>330</v>
      </c>
      <c r="J100" s="20">
        <v>0</v>
      </c>
      <c r="K100" s="21" t="s">
        <v>17</v>
      </c>
    </row>
    <row r="101" spans="1:11" x14ac:dyDescent="0.25">
      <c r="A101" s="16" t="s">
        <v>101</v>
      </c>
      <c r="B101" s="17" t="s">
        <v>102</v>
      </c>
      <c r="C101" s="16" t="s">
        <v>474</v>
      </c>
      <c r="D101" s="18" t="s">
        <v>475</v>
      </c>
      <c r="E101" s="18" t="s">
        <v>475</v>
      </c>
      <c r="F101" s="19">
        <v>43956.000000000102</v>
      </c>
      <c r="G101" s="19">
        <v>44196.000000000102</v>
      </c>
      <c r="H101" s="20">
        <v>319.08</v>
      </c>
      <c r="I101" s="20">
        <f t="shared" si="1"/>
        <v>319.08</v>
      </c>
      <c r="J101" s="20">
        <v>0</v>
      </c>
      <c r="K101" s="21" t="s">
        <v>17</v>
      </c>
    </row>
    <row r="102" spans="1:11" x14ac:dyDescent="0.25">
      <c r="A102" s="16" t="s">
        <v>740</v>
      </c>
      <c r="B102" s="17" t="s">
        <v>741</v>
      </c>
      <c r="C102" s="16" t="s">
        <v>742</v>
      </c>
      <c r="D102" s="18" t="s">
        <v>743</v>
      </c>
      <c r="E102" s="18" t="s">
        <v>743</v>
      </c>
      <c r="F102" s="19">
        <v>43955.000000000102</v>
      </c>
      <c r="G102" s="19">
        <v>44196.000000000102</v>
      </c>
      <c r="H102" s="20">
        <v>1000</v>
      </c>
      <c r="I102" s="20">
        <f t="shared" si="1"/>
        <v>623.99</v>
      </c>
      <c r="J102" s="20">
        <v>376.01</v>
      </c>
      <c r="K102" s="21" t="s">
        <v>17</v>
      </c>
    </row>
    <row r="103" spans="1:11" x14ac:dyDescent="0.25">
      <c r="A103" s="16" t="s">
        <v>745</v>
      </c>
      <c r="B103" s="17" t="s">
        <v>746</v>
      </c>
      <c r="C103" s="16" t="s">
        <v>262</v>
      </c>
      <c r="D103" s="18" t="s">
        <v>263</v>
      </c>
      <c r="E103" s="18" t="s">
        <v>263</v>
      </c>
      <c r="F103" s="19">
        <v>43862.000000000102</v>
      </c>
      <c r="G103" s="19">
        <v>44196.000000000102</v>
      </c>
      <c r="H103" s="20">
        <v>7175</v>
      </c>
      <c r="I103" s="20">
        <f t="shared" si="1"/>
        <v>7170</v>
      </c>
      <c r="J103" s="20">
        <v>5</v>
      </c>
      <c r="K103" s="21" t="s">
        <v>17</v>
      </c>
    </row>
    <row r="104" spans="1:11" x14ac:dyDescent="0.25">
      <c r="A104" s="16" t="s">
        <v>295</v>
      </c>
      <c r="B104" s="17" t="s">
        <v>747</v>
      </c>
      <c r="C104" s="16" t="s">
        <v>93</v>
      </c>
      <c r="D104" s="18" t="s">
        <v>94</v>
      </c>
      <c r="E104" s="18" t="s">
        <v>94</v>
      </c>
      <c r="F104" s="19">
        <v>43944.000000000102</v>
      </c>
      <c r="G104" s="19">
        <v>43982.000000000102</v>
      </c>
      <c r="H104" s="20">
        <v>117</v>
      </c>
      <c r="I104" s="20">
        <f t="shared" si="1"/>
        <v>117</v>
      </c>
      <c r="J104" s="20">
        <v>0</v>
      </c>
      <c r="K104" s="21" t="s">
        <v>17</v>
      </c>
    </row>
    <row r="105" spans="1:11" ht="45" x14ac:dyDescent="0.25">
      <c r="A105" s="16" t="s">
        <v>748</v>
      </c>
      <c r="B105" s="17" t="s">
        <v>749</v>
      </c>
      <c r="C105" s="16" t="s">
        <v>750</v>
      </c>
      <c r="D105" s="18" t="s">
        <v>751</v>
      </c>
      <c r="E105" s="18" t="s">
        <v>751</v>
      </c>
      <c r="F105" s="19">
        <v>43922.000000000102</v>
      </c>
      <c r="G105" s="19">
        <v>43951.000000000102</v>
      </c>
      <c r="H105" s="20">
        <v>1001</v>
      </c>
      <c r="I105" s="20">
        <f t="shared" si="1"/>
        <v>1003</v>
      </c>
      <c r="J105" s="20">
        <v>-2</v>
      </c>
      <c r="K105" s="21" t="s">
        <v>17</v>
      </c>
    </row>
    <row r="106" spans="1:11" x14ac:dyDescent="0.25">
      <c r="A106" s="16" t="s">
        <v>752</v>
      </c>
      <c r="B106" s="17" t="s">
        <v>753</v>
      </c>
      <c r="C106" s="16" t="s">
        <v>754</v>
      </c>
      <c r="D106" s="18" t="s">
        <v>755</v>
      </c>
      <c r="E106" s="18" t="s">
        <v>755</v>
      </c>
      <c r="F106" s="19">
        <v>43922.000000000102</v>
      </c>
      <c r="G106" s="19">
        <v>44196.000000000102</v>
      </c>
      <c r="H106" s="20">
        <v>357.12</v>
      </c>
      <c r="I106" s="20">
        <f t="shared" si="1"/>
        <v>387.39</v>
      </c>
      <c r="J106" s="20">
        <v>-30.27</v>
      </c>
      <c r="K106" s="21" t="s">
        <v>17</v>
      </c>
    </row>
    <row r="107" spans="1:11" x14ac:dyDescent="0.25">
      <c r="A107" s="16" t="s">
        <v>756</v>
      </c>
      <c r="B107" s="17" t="s">
        <v>757</v>
      </c>
      <c r="C107" s="16" t="s">
        <v>448</v>
      </c>
      <c r="D107" s="18" t="s">
        <v>449</v>
      </c>
      <c r="E107" s="18" t="s">
        <v>449</v>
      </c>
      <c r="F107" s="19">
        <v>43891.000000000102</v>
      </c>
      <c r="G107" s="19">
        <v>43921.000000000102</v>
      </c>
      <c r="H107" s="20">
        <v>75</v>
      </c>
      <c r="I107" s="20">
        <f t="shared" si="1"/>
        <v>75</v>
      </c>
      <c r="J107" s="20">
        <v>0</v>
      </c>
      <c r="K107" s="21" t="s">
        <v>17</v>
      </c>
    </row>
    <row r="108" spans="1:11" x14ac:dyDescent="0.25">
      <c r="A108" s="16" t="s">
        <v>758</v>
      </c>
      <c r="B108" s="17" t="s">
        <v>759</v>
      </c>
      <c r="C108" s="16" t="s">
        <v>760</v>
      </c>
      <c r="D108" s="18" t="s">
        <v>761</v>
      </c>
      <c r="E108" s="18" t="s">
        <v>761</v>
      </c>
      <c r="F108" s="19">
        <v>43922.000000000102</v>
      </c>
      <c r="G108" s="19">
        <v>44196.000000000102</v>
      </c>
      <c r="H108" s="20">
        <v>500</v>
      </c>
      <c r="I108" s="20">
        <f t="shared" si="1"/>
        <v>245</v>
      </c>
      <c r="J108" s="20">
        <v>255</v>
      </c>
      <c r="K108" s="21" t="s">
        <v>17</v>
      </c>
    </row>
    <row r="109" spans="1:11" x14ac:dyDescent="0.25">
      <c r="A109" s="16" t="s">
        <v>762</v>
      </c>
      <c r="B109" s="17" t="s">
        <v>763</v>
      </c>
      <c r="C109" s="16" t="s">
        <v>764</v>
      </c>
      <c r="D109" s="18" t="s">
        <v>765</v>
      </c>
      <c r="E109" s="18" t="s">
        <v>766</v>
      </c>
      <c r="F109" s="19">
        <v>43922.000000000102</v>
      </c>
      <c r="G109" s="19">
        <v>44196.000000000102</v>
      </c>
      <c r="H109" s="20">
        <v>700</v>
      </c>
      <c r="I109" s="20">
        <f t="shared" si="1"/>
        <v>594.29</v>
      </c>
      <c r="J109" s="20">
        <v>105.71</v>
      </c>
      <c r="K109" s="21" t="s">
        <v>17</v>
      </c>
    </row>
    <row r="110" spans="1:11" ht="30" x14ac:dyDescent="0.25">
      <c r="A110" s="16" t="s">
        <v>767</v>
      </c>
      <c r="B110" s="17" t="s">
        <v>768</v>
      </c>
      <c r="C110" s="16" t="s">
        <v>769</v>
      </c>
      <c r="D110" s="18" t="s">
        <v>770</v>
      </c>
      <c r="E110" s="18" t="s">
        <v>770</v>
      </c>
      <c r="F110" s="19">
        <v>43952.000000000102</v>
      </c>
      <c r="G110" s="19">
        <v>44316.000000000102</v>
      </c>
      <c r="H110" s="20">
        <v>120000</v>
      </c>
      <c r="I110" s="20">
        <f t="shared" si="1"/>
        <v>43421.899999999994</v>
      </c>
      <c r="J110" s="20">
        <v>76578.100000000006</v>
      </c>
      <c r="K110" s="21" t="s">
        <v>727</v>
      </c>
    </row>
    <row r="111" spans="1:11" x14ac:dyDescent="0.25">
      <c r="A111" s="16" t="s">
        <v>772</v>
      </c>
      <c r="B111" s="17" t="s">
        <v>773</v>
      </c>
      <c r="C111" s="16" t="s">
        <v>774</v>
      </c>
      <c r="D111" s="18" t="s">
        <v>775</v>
      </c>
      <c r="E111" s="18" t="s">
        <v>775</v>
      </c>
      <c r="F111" s="19">
        <v>43922.000000000102</v>
      </c>
      <c r="G111" s="19">
        <v>44286.000000000102</v>
      </c>
      <c r="H111" s="20">
        <v>16476.400000000001</v>
      </c>
      <c r="I111" s="20">
        <f t="shared" si="1"/>
        <v>8480.5800000000017</v>
      </c>
      <c r="J111" s="20">
        <v>7995.82</v>
      </c>
      <c r="K111" s="21" t="s">
        <v>17</v>
      </c>
    </row>
    <row r="112" spans="1:11" x14ac:dyDescent="0.25">
      <c r="A112" s="16" t="s">
        <v>776</v>
      </c>
      <c r="B112" s="17" t="s">
        <v>777</v>
      </c>
      <c r="C112" s="16" t="s">
        <v>407</v>
      </c>
      <c r="D112" s="18" t="s">
        <v>408</v>
      </c>
      <c r="E112" s="18" t="s">
        <v>408</v>
      </c>
      <c r="F112" s="19">
        <v>43909.000000000102</v>
      </c>
      <c r="G112" s="19">
        <v>44273.000000000102</v>
      </c>
      <c r="H112" s="20">
        <v>12800</v>
      </c>
      <c r="I112" s="20">
        <f t="shared" si="1"/>
        <v>11789</v>
      </c>
      <c r="J112" s="20">
        <v>1011</v>
      </c>
      <c r="K112" s="21" t="s">
        <v>17</v>
      </c>
    </row>
    <row r="113" spans="1:11" x14ac:dyDescent="0.25">
      <c r="A113" s="16" t="s">
        <v>778</v>
      </c>
      <c r="B113" s="17" t="s">
        <v>779</v>
      </c>
      <c r="C113" s="16" t="s">
        <v>411</v>
      </c>
      <c r="D113" s="18" t="s">
        <v>412</v>
      </c>
      <c r="E113" s="18" t="s">
        <v>412</v>
      </c>
      <c r="F113" s="19">
        <v>43909.000000000102</v>
      </c>
      <c r="G113" s="19">
        <v>44273.000000000102</v>
      </c>
      <c r="H113" s="20">
        <v>16800</v>
      </c>
      <c r="I113" s="20">
        <v>10970</v>
      </c>
      <c r="J113" s="20">
        <f>+H113-I113</f>
        <v>5830</v>
      </c>
      <c r="K113" s="21" t="s">
        <v>17</v>
      </c>
    </row>
    <row r="114" spans="1:11" x14ac:dyDescent="0.25">
      <c r="A114" s="16" t="s">
        <v>780</v>
      </c>
      <c r="B114" s="17" t="s">
        <v>781</v>
      </c>
      <c r="C114" s="16" t="s">
        <v>93</v>
      </c>
      <c r="D114" s="18" t="s">
        <v>94</v>
      </c>
      <c r="E114" s="18" t="s">
        <v>94</v>
      </c>
      <c r="F114" s="19">
        <v>43893.000000000102</v>
      </c>
      <c r="G114" s="19">
        <v>43951.000000000102</v>
      </c>
      <c r="H114" s="20">
        <v>3544</v>
      </c>
      <c r="I114" s="20">
        <f t="shared" si="1"/>
        <v>3544</v>
      </c>
      <c r="J114" s="20">
        <v>0</v>
      </c>
      <c r="K114" s="21" t="s">
        <v>17</v>
      </c>
    </row>
    <row r="115" spans="1:11" x14ac:dyDescent="0.25">
      <c r="A115" s="16" t="s">
        <v>782</v>
      </c>
      <c r="B115" s="17" t="s">
        <v>783</v>
      </c>
      <c r="C115" s="16" t="s">
        <v>557</v>
      </c>
      <c r="D115" s="18" t="s">
        <v>558</v>
      </c>
      <c r="E115" s="18" t="s">
        <v>559</v>
      </c>
      <c r="F115" s="19">
        <v>43887.000000000102</v>
      </c>
      <c r="G115" s="19">
        <v>43921.000000000102</v>
      </c>
      <c r="H115" s="20">
        <v>8652.6</v>
      </c>
      <c r="I115" s="20">
        <f t="shared" si="1"/>
        <v>8661.6</v>
      </c>
      <c r="J115" s="20">
        <v>-9</v>
      </c>
      <c r="K115" s="21" t="s">
        <v>17</v>
      </c>
    </row>
    <row r="116" spans="1:11" ht="30" x14ac:dyDescent="0.25">
      <c r="A116" s="16" t="s">
        <v>784</v>
      </c>
      <c r="B116" s="17" t="s">
        <v>785</v>
      </c>
      <c r="C116" s="16" t="s">
        <v>238</v>
      </c>
      <c r="D116" s="18" t="s">
        <v>239</v>
      </c>
      <c r="E116" s="18" t="s">
        <v>239</v>
      </c>
      <c r="F116" s="19">
        <v>43831.000000000102</v>
      </c>
      <c r="G116" s="19">
        <v>44196.000000000102</v>
      </c>
      <c r="H116" s="20">
        <v>4320</v>
      </c>
      <c r="I116" s="20">
        <f t="shared" si="1"/>
        <v>4320</v>
      </c>
      <c r="J116" s="20">
        <v>0</v>
      </c>
      <c r="K116" s="21" t="s">
        <v>17</v>
      </c>
    </row>
    <row r="117" spans="1:11" x14ac:dyDescent="0.25">
      <c r="A117" s="16" t="s">
        <v>786</v>
      </c>
      <c r="B117" s="17" t="s">
        <v>787</v>
      </c>
      <c r="C117" s="16" t="s">
        <v>72</v>
      </c>
      <c r="D117" s="18" t="s">
        <v>73</v>
      </c>
      <c r="E117" s="18" t="s">
        <v>73</v>
      </c>
      <c r="F117" s="19">
        <v>43891.000000000102</v>
      </c>
      <c r="G117" s="19">
        <v>44620.000000000102</v>
      </c>
      <c r="H117" s="20">
        <v>33415.18</v>
      </c>
      <c r="I117" s="20">
        <f t="shared" si="1"/>
        <v>13031.580000000002</v>
      </c>
      <c r="J117" s="20">
        <v>20383.599999999999</v>
      </c>
      <c r="K117" s="21" t="s">
        <v>17</v>
      </c>
    </row>
    <row r="118" spans="1:11" x14ac:dyDescent="0.25">
      <c r="A118" s="16" t="s">
        <v>788</v>
      </c>
      <c r="B118" s="17" t="s">
        <v>789</v>
      </c>
      <c r="C118" s="16" t="s">
        <v>790</v>
      </c>
      <c r="D118" s="18" t="s">
        <v>791</v>
      </c>
      <c r="E118" s="18" t="s">
        <v>791</v>
      </c>
      <c r="F118" s="19">
        <v>43878.000000000102</v>
      </c>
      <c r="G118" s="19">
        <v>43921.000000000102</v>
      </c>
      <c r="H118" s="20">
        <v>8215.56</v>
      </c>
      <c r="I118" s="20">
        <f t="shared" si="1"/>
        <v>8215.56</v>
      </c>
      <c r="J118" s="20">
        <v>0</v>
      </c>
      <c r="K118" s="21" t="s">
        <v>17</v>
      </c>
    </row>
    <row r="119" spans="1:11" x14ac:dyDescent="0.25">
      <c r="A119" s="16" t="s">
        <v>512</v>
      </c>
      <c r="B119" s="17" t="s">
        <v>792</v>
      </c>
      <c r="C119" s="16" t="s">
        <v>65</v>
      </c>
      <c r="D119" s="18" t="s">
        <v>66</v>
      </c>
      <c r="E119" s="18" t="s">
        <v>66</v>
      </c>
      <c r="F119" s="19">
        <v>43880.000000000102</v>
      </c>
      <c r="G119" s="19">
        <v>44196.000000000102</v>
      </c>
      <c r="H119" s="20">
        <v>793.89</v>
      </c>
      <c r="I119" s="20">
        <f t="shared" si="1"/>
        <v>1030.72</v>
      </c>
      <c r="J119" s="20">
        <v>-236.83</v>
      </c>
      <c r="K119" s="21" t="s">
        <v>17</v>
      </c>
    </row>
    <row r="120" spans="1:11" x14ac:dyDescent="0.25">
      <c r="A120" s="16" t="s">
        <v>510</v>
      </c>
      <c r="B120" s="17" t="s">
        <v>793</v>
      </c>
      <c r="C120" s="16" t="s">
        <v>93</v>
      </c>
      <c r="D120" s="18" t="s">
        <v>94</v>
      </c>
      <c r="E120" s="18" t="s">
        <v>94</v>
      </c>
      <c r="F120" s="19">
        <v>43879.000000000102</v>
      </c>
      <c r="G120" s="19">
        <v>44196.000000000102</v>
      </c>
      <c r="H120" s="20">
        <v>310</v>
      </c>
      <c r="I120" s="20">
        <f t="shared" si="1"/>
        <v>310</v>
      </c>
      <c r="J120" s="20">
        <v>0</v>
      </c>
      <c r="K120" s="21" t="s">
        <v>17</v>
      </c>
    </row>
    <row r="121" spans="1:11" x14ac:dyDescent="0.25">
      <c r="A121" s="16" t="s">
        <v>795</v>
      </c>
      <c r="B121" s="17" t="s">
        <v>796</v>
      </c>
      <c r="C121" s="16" t="s">
        <v>797</v>
      </c>
      <c r="D121" s="18" t="s">
        <v>798</v>
      </c>
      <c r="E121" s="18" t="s">
        <v>799</v>
      </c>
      <c r="F121" s="19">
        <v>43891.000000000102</v>
      </c>
      <c r="G121" s="19">
        <v>44620.000000000102</v>
      </c>
      <c r="H121" s="20">
        <v>4836</v>
      </c>
      <c r="I121" s="20">
        <v>7180.26</v>
      </c>
      <c r="J121" s="20">
        <f>+H121-I121</f>
        <v>-2344.2600000000002</v>
      </c>
      <c r="K121" s="21" t="s">
        <v>17</v>
      </c>
    </row>
    <row r="122" spans="1:11" x14ac:dyDescent="0.25">
      <c r="A122" s="16" t="s">
        <v>512</v>
      </c>
      <c r="B122" s="17" t="s">
        <v>800</v>
      </c>
      <c r="C122" s="16" t="s">
        <v>97</v>
      </c>
      <c r="D122" s="18" t="s">
        <v>98</v>
      </c>
      <c r="E122" s="18" t="s">
        <v>98</v>
      </c>
      <c r="F122" s="19">
        <v>43878.000000000102</v>
      </c>
      <c r="G122" s="19">
        <v>44561.000000000102</v>
      </c>
      <c r="H122" s="20">
        <v>1611.52</v>
      </c>
      <c r="I122" s="20">
        <f t="shared" si="1"/>
        <v>1611.52</v>
      </c>
      <c r="J122" s="20">
        <v>0</v>
      </c>
      <c r="K122" s="21" t="s">
        <v>17</v>
      </c>
    </row>
    <row r="123" spans="1:11" x14ac:dyDescent="0.25">
      <c r="A123" s="16" t="s">
        <v>801</v>
      </c>
      <c r="B123" s="17" t="s">
        <v>802</v>
      </c>
      <c r="C123" s="16" t="s">
        <v>803</v>
      </c>
      <c r="D123" s="18" t="s">
        <v>804</v>
      </c>
      <c r="E123" s="18" t="s">
        <v>804</v>
      </c>
      <c r="F123" s="19">
        <v>43874.000000000102</v>
      </c>
      <c r="G123" s="19">
        <v>43951.000000000102</v>
      </c>
      <c r="H123" s="20">
        <v>1850</v>
      </c>
      <c r="I123" s="20">
        <f t="shared" si="1"/>
        <v>1850</v>
      </c>
      <c r="J123" s="20">
        <v>0</v>
      </c>
      <c r="K123" s="21" t="s">
        <v>17</v>
      </c>
    </row>
    <row r="124" spans="1:11" ht="30" x14ac:dyDescent="0.25">
      <c r="A124" s="16" t="s">
        <v>805</v>
      </c>
      <c r="B124" s="17" t="s">
        <v>806</v>
      </c>
      <c r="C124" s="16" t="s">
        <v>631</v>
      </c>
      <c r="D124" s="18" t="s">
        <v>230</v>
      </c>
      <c r="E124" s="18" t="s">
        <v>230</v>
      </c>
      <c r="F124" s="19">
        <v>43831.000000000102</v>
      </c>
      <c r="G124" s="19">
        <v>43893.000000000102</v>
      </c>
      <c r="H124" s="20">
        <v>2837</v>
      </c>
      <c r="I124" s="20">
        <f t="shared" si="1"/>
        <v>2837</v>
      </c>
      <c r="J124" s="20">
        <v>0</v>
      </c>
      <c r="K124" s="21" t="s">
        <v>17</v>
      </c>
    </row>
    <row r="125" spans="1:11" ht="30" x14ac:dyDescent="0.25">
      <c r="A125" s="16" t="s">
        <v>807</v>
      </c>
      <c r="B125" s="17" t="s">
        <v>808</v>
      </c>
      <c r="C125" s="16" t="s">
        <v>631</v>
      </c>
      <c r="D125" s="18" t="s">
        <v>230</v>
      </c>
      <c r="E125" s="18" t="s">
        <v>230</v>
      </c>
      <c r="F125" s="19">
        <v>43831.000000000102</v>
      </c>
      <c r="G125" s="19">
        <v>43893.000000000102</v>
      </c>
      <c r="H125" s="20">
        <v>4500</v>
      </c>
      <c r="I125" s="20">
        <f t="shared" si="1"/>
        <v>4308.8</v>
      </c>
      <c r="J125" s="20">
        <v>191.2</v>
      </c>
      <c r="K125" s="21" t="s">
        <v>17</v>
      </c>
    </row>
    <row r="126" spans="1:11" x14ac:dyDescent="0.25">
      <c r="A126" s="16" t="s">
        <v>809</v>
      </c>
      <c r="B126" s="17" t="s">
        <v>810</v>
      </c>
      <c r="C126" s="16" t="s">
        <v>386</v>
      </c>
      <c r="D126" s="18" t="s">
        <v>387</v>
      </c>
      <c r="E126" s="18" t="s">
        <v>387</v>
      </c>
      <c r="F126" s="19">
        <v>43831.000000000102</v>
      </c>
      <c r="G126" s="19">
        <v>44196.000000000102</v>
      </c>
      <c r="H126" s="20">
        <v>1000</v>
      </c>
      <c r="I126" s="20">
        <f t="shared" si="1"/>
        <v>959.11</v>
      </c>
      <c r="J126" s="20">
        <v>40.89</v>
      </c>
      <c r="K126" s="21" t="s">
        <v>17</v>
      </c>
    </row>
    <row r="127" spans="1:11" x14ac:dyDescent="0.25">
      <c r="A127" s="16" t="s">
        <v>811</v>
      </c>
      <c r="B127" s="17" t="s">
        <v>810</v>
      </c>
      <c r="C127" s="16" t="s">
        <v>812</v>
      </c>
      <c r="D127" s="18" t="s">
        <v>813</v>
      </c>
      <c r="E127" s="18" t="s">
        <v>814</v>
      </c>
      <c r="F127" s="19">
        <v>43831.000000000102</v>
      </c>
      <c r="G127" s="19">
        <v>44196.000000000102</v>
      </c>
      <c r="H127" s="20">
        <v>1000</v>
      </c>
      <c r="I127" s="20">
        <f t="shared" si="1"/>
        <v>0</v>
      </c>
      <c r="J127" s="20">
        <v>1000</v>
      </c>
      <c r="K127" s="21" t="s">
        <v>17</v>
      </c>
    </row>
    <row r="128" spans="1:11" x14ac:dyDescent="0.25">
      <c r="A128" s="16" t="s">
        <v>816</v>
      </c>
      <c r="B128" s="17" t="s">
        <v>817</v>
      </c>
      <c r="C128" s="16" t="s">
        <v>44</v>
      </c>
      <c r="D128" s="18" t="s">
        <v>45</v>
      </c>
      <c r="E128" s="18" t="s">
        <v>45</v>
      </c>
      <c r="F128" s="19">
        <v>43831.000000000102</v>
      </c>
      <c r="G128" s="19">
        <v>44196.000000000102</v>
      </c>
      <c r="H128" s="20">
        <v>1500</v>
      </c>
      <c r="I128" s="20">
        <f t="shared" si="1"/>
        <v>85.380000000000109</v>
      </c>
      <c r="J128" s="20">
        <v>1414.62</v>
      </c>
      <c r="K128" s="21" t="s">
        <v>17</v>
      </c>
    </row>
    <row r="129" spans="1:11" x14ac:dyDescent="0.25">
      <c r="A129" s="16" t="s">
        <v>818</v>
      </c>
      <c r="B129" s="17" t="s">
        <v>819</v>
      </c>
      <c r="C129" s="16" t="s">
        <v>820</v>
      </c>
      <c r="D129" s="18" t="s">
        <v>821</v>
      </c>
      <c r="E129" s="18" t="s">
        <v>821</v>
      </c>
      <c r="F129" s="19">
        <v>43831.000000000102</v>
      </c>
      <c r="G129" s="19">
        <v>43921.000000000102</v>
      </c>
      <c r="H129" s="20">
        <v>800</v>
      </c>
      <c r="I129" s="20">
        <f t="shared" si="1"/>
        <v>0</v>
      </c>
      <c r="J129" s="20">
        <v>800</v>
      </c>
      <c r="K129" s="21" t="s">
        <v>17</v>
      </c>
    </row>
    <row r="130" spans="1:11" x14ac:dyDescent="0.25">
      <c r="A130" s="16" t="s">
        <v>822</v>
      </c>
      <c r="B130" s="17" t="s">
        <v>823</v>
      </c>
      <c r="C130" s="16" t="s">
        <v>824</v>
      </c>
      <c r="D130" s="18" t="s">
        <v>825</v>
      </c>
      <c r="E130" s="18" t="s">
        <v>825</v>
      </c>
      <c r="F130" s="19">
        <v>43891.000000000102</v>
      </c>
      <c r="G130" s="19">
        <v>43921.000000000102</v>
      </c>
      <c r="H130" s="20">
        <v>750</v>
      </c>
      <c r="I130" s="20">
        <f t="shared" si="1"/>
        <v>0</v>
      </c>
      <c r="J130" s="20">
        <v>750</v>
      </c>
      <c r="K130" s="21" t="s">
        <v>17</v>
      </c>
    </row>
    <row r="131" spans="1:11" ht="30" x14ac:dyDescent="0.25">
      <c r="A131" s="16" t="s">
        <v>128</v>
      </c>
      <c r="B131" s="17" t="s">
        <v>826</v>
      </c>
      <c r="C131" s="16" t="s">
        <v>72</v>
      </c>
      <c r="D131" s="18" t="s">
        <v>73</v>
      </c>
      <c r="E131" s="18" t="s">
        <v>73</v>
      </c>
      <c r="F131" s="19">
        <v>43867.000000000102</v>
      </c>
      <c r="G131" s="19">
        <v>43889.000000000102</v>
      </c>
      <c r="H131" s="20">
        <v>274.5</v>
      </c>
      <c r="I131" s="20">
        <f t="shared" ref="I131:I149" si="2">++H131-J131</f>
        <v>274.5</v>
      </c>
      <c r="J131" s="20">
        <v>0</v>
      </c>
      <c r="K131" s="21" t="s">
        <v>17</v>
      </c>
    </row>
    <row r="132" spans="1:11" x14ac:dyDescent="0.25">
      <c r="A132" s="16" t="s">
        <v>827</v>
      </c>
      <c r="B132" s="17" t="s">
        <v>828</v>
      </c>
      <c r="C132" s="16" t="s">
        <v>217</v>
      </c>
      <c r="D132" s="18" t="s">
        <v>218</v>
      </c>
      <c r="E132" s="18" t="s">
        <v>218</v>
      </c>
      <c r="F132" s="19">
        <v>43861.000000000102</v>
      </c>
      <c r="G132" s="19">
        <v>43921.000000000102</v>
      </c>
      <c r="H132" s="20">
        <v>2500</v>
      </c>
      <c r="I132" s="20">
        <f t="shared" si="2"/>
        <v>2427</v>
      </c>
      <c r="J132" s="20">
        <v>73</v>
      </c>
      <c r="K132" s="21" t="s">
        <v>17</v>
      </c>
    </row>
    <row r="133" spans="1:11" x14ac:dyDescent="0.25">
      <c r="A133" s="16" t="s">
        <v>510</v>
      </c>
      <c r="B133" s="17" t="s">
        <v>511</v>
      </c>
      <c r="C133" s="16" t="s">
        <v>72</v>
      </c>
      <c r="D133" s="18" t="s">
        <v>73</v>
      </c>
      <c r="E133" s="18" t="s">
        <v>73</v>
      </c>
      <c r="F133" s="19">
        <v>43859.000000000102</v>
      </c>
      <c r="G133" s="19">
        <v>44196.000000000102</v>
      </c>
      <c r="H133" s="20">
        <v>918</v>
      </c>
      <c r="I133" s="20">
        <f t="shared" si="2"/>
        <v>918</v>
      </c>
      <c r="J133" s="20">
        <v>0</v>
      </c>
      <c r="K133" s="21" t="s">
        <v>17</v>
      </c>
    </row>
    <row r="134" spans="1:11" x14ac:dyDescent="0.25">
      <c r="A134" s="16" t="s">
        <v>829</v>
      </c>
      <c r="B134" s="17" t="s">
        <v>830</v>
      </c>
      <c r="C134" s="16" t="s">
        <v>276</v>
      </c>
      <c r="D134" s="18" t="s">
        <v>277</v>
      </c>
      <c r="E134" s="18" t="s">
        <v>277</v>
      </c>
      <c r="F134" s="19">
        <v>43862.000000000102</v>
      </c>
      <c r="G134" s="19">
        <v>44620.000000000102</v>
      </c>
      <c r="H134" s="20">
        <v>28000</v>
      </c>
      <c r="I134" s="20">
        <f t="shared" si="2"/>
        <v>14000</v>
      </c>
      <c r="J134" s="20">
        <v>14000</v>
      </c>
      <c r="K134" s="21" t="s">
        <v>17</v>
      </c>
    </row>
    <row r="135" spans="1:11" x14ac:dyDescent="0.25">
      <c r="A135" s="16" t="s">
        <v>831</v>
      </c>
      <c r="B135" s="17" t="s">
        <v>832</v>
      </c>
      <c r="C135" s="16" t="s">
        <v>553</v>
      </c>
      <c r="D135" s="18" t="s">
        <v>554</v>
      </c>
      <c r="E135" s="18" t="s">
        <v>554</v>
      </c>
      <c r="F135" s="19">
        <v>43862.000000000102</v>
      </c>
      <c r="G135" s="19">
        <v>43889.000000000102</v>
      </c>
      <c r="H135" s="20">
        <v>17416.5</v>
      </c>
      <c r="I135" s="20">
        <f t="shared" si="2"/>
        <v>16894.73</v>
      </c>
      <c r="J135" s="20">
        <v>521.77</v>
      </c>
      <c r="K135" s="21" t="s">
        <v>17</v>
      </c>
    </row>
    <row r="136" spans="1:11" x14ac:dyDescent="0.25">
      <c r="A136" s="16" t="s">
        <v>833</v>
      </c>
      <c r="B136" s="17" t="s">
        <v>834</v>
      </c>
      <c r="C136" s="16" t="s">
        <v>440</v>
      </c>
      <c r="D136" s="18" t="s">
        <v>441</v>
      </c>
      <c r="E136" s="18" t="s">
        <v>441</v>
      </c>
      <c r="F136" s="19">
        <v>43831.000000000102</v>
      </c>
      <c r="G136" s="19">
        <v>44196.000000000102</v>
      </c>
      <c r="H136" s="20">
        <v>25920</v>
      </c>
      <c r="I136" s="20">
        <f t="shared" si="2"/>
        <v>27324.69</v>
      </c>
      <c r="J136" s="20">
        <v>-1404.69</v>
      </c>
      <c r="K136" s="21" t="s">
        <v>17</v>
      </c>
    </row>
    <row r="137" spans="1:11" x14ac:dyDescent="0.25">
      <c r="A137" s="16" t="s">
        <v>835</v>
      </c>
      <c r="B137" s="17" t="s">
        <v>836</v>
      </c>
      <c r="C137" s="16" t="s">
        <v>90</v>
      </c>
      <c r="D137" s="18" t="s">
        <v>91</v>
      </c>
      <c r="E137" s="18" t="s">
        <v>91</v>
      </c>
      <c r="F137" s="19">
        <v>43862.000000000102</v>
      </c>
      <c r="G137" s="19">
        <v>43921.000000000102</v>
      </c>
      <c r="H137" s="20">
        <v>820</v>
      </c>
      <c r="I137" s="20">
        <f t="shared" si="2"/>
        <v>0</v>
      </c>
      <c r="J137" s="20">
        <v>820</v>
      </c>
      <c r="K137" s="21" t="s">
        <v>17</v>
      </c>
    </row>
    <row r="138" spans="1:11" x14ac:dyDescent="0.25">
      <c r="A138" s="16" t="s">
        <v>128</v>
      </c>
      <c r="B138" s="17" t="s">
        <v>837</v>
      </c>
      <c r="C138" s="16" t="s">
        <v>838</v>
      </c>
      <c r="D138" s="18" t="s">
        <v>839</v>
      </c>
      <c r="E138" s="18" t="s">
        <v>840</v>
      </c>
      <c r="F138" s="19">
        <v>43851.000000000102</v>
      </c>
      <c r="G138" s="19">
        <v>43861.000000000102</v>
      </c>
      <c r="H138" s="20">
        <v>172.13</v>
      </c>
      <c r="I138" s="20">
        <f t="shared" si="2"/>
        <v>172.13</v>
      </c>
      <c r="J138" s="20">
        <v>0</v>
      </c>
      <c r="K138" s="21" t="s">
        <v>17</v>
      </c>
    </row>
    <row r="139" spans="1:11" x14ac:dyDescent="0.25">
      <c r="A139" s="16" t="s">
        <v>841</v>
      </c>
      <c r="B139" s="17" t="s">
        <v>842</v>
      </c>
      <c r="C139" s="16" t="s">
        <v>72</v>
      </c>
      <c r="D139" s="18" t="s">
        <v>73</v>
      </c>
      <c r="E139" s="18" t="s">
        <v>73</v>
      </c>
      <c r="F139" s="19">
        <v>43840.000000000102</v>
      </c>
      <c r="G139" s="19">
        <v>43889.000000000102</v>
      </c>
      <c r="H139" s="20">
        <v>1819.65</v>
      </c>
      <c r="I139" s="20">
        <f t="shared" si="2"/>
        <v>1819.66</v>
      </c>
      <c r="J139" s="20">
        <v>-0.01</v>
      </c>
      <c r="K139" s="21" t="s">
        <v>17</v>
      </c>
    </row>
    <row r="140" spans="1:11" x14ac:dyDescent="0.25">
      <c r="A140" s="16" t="s">
        <v>843</v>
      </c>
      <c r="B140" s="17" t="s">
        <v>844</v>
      </c>
      <c r="C140" s="16" t="s">
        <v>72</v>
      </c>
      <c r="D140" s="18" t="s">
        <v>73</v>
      </c>
      <c r="E140" s="18" t="s">
        <v>73</v>
      </c>
      <c r="F140" s="19">
        <v>43840.000000000102</v>
      </c>
      <c r="G140" s="19">
        <v>43889.000000000102</v>
      </c>
      <c r="H140" s="20">
        <v>781.14</v>
      </c>
      <c r="I140" s="20">
        <f t="shared" si="2"/>
        <v>781.14</v>
      </c>
      <c r="J140" s="20">
        <v>0</v>
      </c>
      <c r="K140" s="21" t="s">
        <v>17</v>
      </c>
    </row>
    <row r="141" spans="1:11" x14ac:dyDescent="0.25">
      <c r="A141" s="16" t="s">
        <v>18</v>
      </c>
      <c r="B141" s="17" t="s">
        <v>71</v>
      </c>
      <c r="C141" s="16" t="s">
        <v>374</v>
      </c>
      <c r="D141" s="18" t="s">
        <v>375</v>
      </c>
      <c r="E141" s="18" t="s">
        <v>375</v>
      </c>
      <c r="F141" s="19">
        <v>43839.000000000102</v>
      </c>
      <c r="G141" s="19">
        <v>43861.000000000102</v>
      </c>
      <c r="H141" s="20">
        <v>420.53</v>
      </c>
      <c r="I141" s="20">
        <f t="shared" si="2"/>
        <v>420.53</v>
      </c>
      <c r="J141" s="20">
        <v>0</v>
      </c>
      <c r="K141" s="21" t="s">
        <v>17</v>
      </c>
    </row>
    <row r="142" spans="1:11" x14ac:dyDescent="0.25">
      <c r="A142" s="16" t="s">
        <v>845</v>
      </c>
      <c r="B142" s="17" t="s">
        <v>196</v>
      </c>
      <c r="C142" s="16" t="s">
        <v>434</v>
      </c>
      <c r="D142" s="18" t="s">
        <v>435</v>
      </c>
      <c r="E142" s="18" t="s">
        <v>435</v>
      </c>
      <c r="F142" s="19">
        <v>43831.000000000102</v>
      </c>
      <c r="G142" s="19">
        <v>44561.000000000102</v>
      </c>
      <c r="H142" s="20">
        <v>1000</v>
      </c>
      <c r="I142" s="20">
        <f t="shared" si="2"/>
        <v>1466.9</v>
      </c>
      <c r="J142" s="20">
        <v>-466.9</v>
      </c>
      <c r="K142" s="21" t="s">
        <v>17</v>
      </c>
    </row>
    <row r="143" spans="1:11" x14ac:dyDescent="0.25">
      <c r="A143" s="16" t="s">
        <v>846</v>
      </c>
      <c r="B143" s="17" t="s">
        <v>847</v>
      </c>
      <c r="C143" s="16" t="s">
        <v>28</v>
      </c>
      <c r="D143" s="18" t="s">
        <v>29</v>
      </c>
      <c r="E143" s="18" t="s">
        <v>29</v>
      </c>
      <c r="F143" s="19">
        <v>43831.000000000102</v>
      </c>
      <c r="G143" s="19">
        <v>44196.000000000102</v>
      </c>
      <c r="H143" s="20">
        <v>2250</v>
      </c>
      <c r="I143" s="20">
        <f t="shared" si="2"/>
        <v>2250</v>
      </c>
      <c r="J143" s="20">
        <v>0</v>
      </c>
      <c r="K143" s="21" t="s">
        <v>17</v>
      </c>
    </row>
    <row r="144" spans="1:11" x14ac:dyDescent="0.25">
      <c r="A144" s="16" t="s">
        <v>849</v>
      </c>
      <c r="B144" s="17" t="s">
        <v>850</v>
      </c>
      <c r="C144" s="16" t="s">
        <v>764</v>
      </c>
      <c r="D144" s="18" t="s">
        <v>765</v>
      </c>
      <c r="E144" s="18" t="s">
        <v>766</v>
      </c>
      <c r="F144" s="19">
        <v>43831.000000000102</v>
      </c>
      <c r="G144" s="19">
        <v>44196.000000000102</v>
      </c>
      <c r="H144" s="20">
        <v>700</v>
      </c>
      <c r="I144" s="20">
        <f t="shared" si="2"/>
        <v>179.49</v>
      </c>
      <c r="J144" s="20">
        <v>520.51</v>
      </c>
      <c r="K144" s="21" t="s">
        <v>17</v>
      </c>
    </row>
    <row r="145" spans="1:11" ht="30" x14ac:dyDescent="0.25">
      <c r="A145" s="16" t="s">
        <v>851</v>
      </c>
      <c r="B145" s="17" t="s">
        <v>852</v>
      </c>
      <c r="C145" s="16" t="s">
        <v>548</v>
      </c>
      <c r="D145" s="18" t="s">
        <v>549</v>
      </c>
      <c r="E145" s="18" t="s">
        <v>549</v>
      </c>
      <c r="F145" s="19">
        <v>43831.000000000102</v>
      </c>
      <c r="G145" s="19">
        <v>44561.000000000102</v>
      </c>
      <c r="H145" s="20">
        <v>4992</v>
      </c>
      <c r="I145" s="20">
        <f t="shared" si="2"/>
        <v>2790.55</v>
      </c>
      <c r="J145" s="20">
        <v>2201.4499999999998</v>
      </c>
      <c r="K145" s="21" t="s">
        <v>17</v>
      </c>
    </row>
    <row r="146" spans="1:11" x14ac:dyDescent="0.25">
      <c r="A146" s="16" t="s">
        <v>853</v>
      </c>
      <c r="B146" s="17" t="s">
        <v>854</v>
      </c>
      <c r="C146" s="16" t="s">
        <v>488</v>
      </c>
      <c r="D146" s="18" t="s">
        <v>489</v>
      </c>
      <c r="E146" s="18" t="s">
        <v>489</v>
      </c>
      <c r="F146" s="19">
        <v>43831.000000000102</v>
      </c>
      <c r="G146" s="19">
        <v>44196.000000000102</v>
      </c>
      <c r="H146" s="20">
        <v>13816.66</v>
      </c>
      <c r="I146" s="20">
        <f t="shared" si="2"/>
        <v>13775.41</v>
      </c>
      <c r="J146" s="20">
        <v>41.25</v>
      </c>
      <c r="K146" s="21" t="s">
        <v>17</v>
      </c>
    </row>
    <row r="147" spans="1:11" x14ac:dyDescent="0.25">
      <c r="A147" s="16" t="s">
        <v>855</v>
      </c>
      <c r="B147" s="17" t="s">
        <v>856</v>
      </c>
      <c r="C147" s="16" t="s">
        <v>448</v>
      </c>
      <c r="D147" s="18" t="s">
        <v>449</v>
      </c>
      <c r="E147" s="18" t="s">
        <v>449</v>
      </c>
      <c r="F147" s="19">
        <v>43831.000000000102</v>
      </c>
      <c r="G147" s="19">
        <v>44196.000000000102</v>
      </c>
      <c r="H147" s="20">
        <v>4141.22</v>
      </c>
      <c r="I147" s="20">
        <f t="shared" si="2"/>
        <v>4141.22</v>
      </c>
      <c r="J147" s="20">
        <v>0</v>
      </c>
      <c r="K147" s="21" t="s">
        <v>17</v>
      </c>
    </row>
    <row r="148" spans="1:11" ht="30" x14ac:dyDescent="0.25">
      <c r="A148" s="16" t="s">
        <v>857</v>
      </c>
      <c r="B148" s="17" t="s">
        <v>858</v>
      </c>
      <c r="C148" s="16" t="s">
        <v>859</v>
      </c>
      <c r="D148" s="18" t="s">
        <v>860</v>
      </c>
      <c r="E148" s="18" t="s">
        <v>860</v>
      </c>
      <c r="F148" s="19">
        <v>43831.000000000102</v>
      </c>
      <c r="G148" s="19">
        <v>44196.000000000102</v>
      </c>
      <c r="H148" s="20">
        <v>60000</v>
      </c>
      <c r="I148" s="20">
        <f t="shared" si="2"/>
        <v>75525.7</v>
      </c>
      <c r="J148" s="20">
        <v>-15525.7</v>
      </c>
      <c r="K148" s="21" t="s">
        <v>727</v>
      </c>
    </row>
    <row r="149" spans="1:11" x14ac:dyDescent="0.25">
      <c r="A149" s="16" t="s">
        <v>861</v>
      </c>
      <c r="B149" s="17" t="s">
        <v>862</v>
      </c>
      <c r="C149" s="16" t="s">
        <v>448</v>
      </c>
      <c r="D149" s="18" t="s">
        <v>449</v>
      </c>
      <c r="E149" s="18" t="s">
        <v>449</v>
      </c>
      <c r="F149" s="19">
        <v>43831.000000000102</v>
      </c>
      <c r="G149" s="19">
        <v>44196.000000000102</v>
      </c>
      <c r="H149" s="20">
        <v>500</v>
      </c>
      <c r="I149" s="20">
        <f t="shared" si="2"/>
        <v>408.5</v>
      </c>
      <c r="J149" s="20">
        <v>91.5</v>
      </c>
      <c r="K149" s="21" t="s">
        <v>17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A51ED-6D25-41FC-AA84-7A0C8B54E0E7}">
  <dimension ref="A1:K188"/>
  <sheetViews>
    <sheetView workbookViewId="0">
      <selection activeCell="B9" sqref="B9"/>
    </sheetView>
  </sheetViews>
  <sheetFormatPr defaultRowHeight="15" x14ac:dyDescent="0.25"/>
  <cols>
    <col min="1" max="1" width="12.140625" style="22" customWidth="1"/>
    <col min="2" max="2" width="66.28515625" style="30" customWidth="1"/>
    <col min="3" max="3" width="48.5703125" style="30" customWidth="1"/>
    <col min="4" max="4" width="19.85546875" style="42" bestFit="1" customWidth="1"/>
    <col min="5" max="5" width="18.85546875" style="42" bestFit="1" customWidth="1"/>
    <col min="6" max="6" width="13.140625" style="31" bestFit="1" customWidth="1"/>
    <col min="7" max="7" width="11.28515625" style="31" bestFit="1" customWidth="1"/>
    <col min="8" max="8" width="15" style="22" bestFit="1" customWidth="1"/>
    <col min="9" max="9" width="22.140625" style="22" bestFit="1" customWidth="1"/>
    <col min="10" max="10" width="19.85546875" style="22" bestFit="1" customWidth="1"/>
    <col min="11" max="11" width="73.140625" style="15" bestFit="1" customWidth="1"/>
  </cols>
  <sheetData>
    <row r="1" spans="1:11" ht="15.75" x14ac:dyDescent="0.25">
      <c r="A1" s="1" t="s">
        <v>0</v>
      </c>
      <c r="B1" s="14" t="s">
        <v>2</v>
      </c>
      <c r="C1" s="14" t="s">
        <v>3</v>
      </c>
      <c r="D1" s="34" t="s">
        <v>4</v>
      </c>
      <c r="E1" s="34" t="s">
        <v>5</v>
      </c>
      <c r="F1" s="35" t="s">
        <v>6</v>
      </c>
      <c r="G1" s="35" t="s">
        <v>7</v>
      </c>
      <c r="H1" s="2" t="s">
        <v>8</v>
      </c>
      <c r="I1" s="2" t="s">
        <v>9</v>
      </c>
      <c r="J1" s="2" t="s">
        <v>10</v>
      </c>
      <c r="K1" s="14" t="s">
        <v>11</v>
      </c>
    </row>
    <row r="2" spans="1:11" x14ac:dyDescent="0.25">
      <c r="A2" s="36">
        <v>8466514460</v>
      </c>
      <c r="B2" s="17" t="s">
        <v>863</v>
      </c>
      <c r="C2" s="23" t="s">
        <v>859</v>
      </c>
      <c r="D2" s="37" t="s">
        <v>864</v>
      </c>
      <c r="E2" s="37" t="s">
        <v>864</v>
      </c>
      <c r="F2" s="19">
        <v>44197.041666666802</v>
      </c>
      <c r="G2" s="19">
        <v>44561.041666666802</v>
      </c>
      <c r="H2" s="38">
        <v>60000</v>
      </c>
      <c r="I2" s="38">
        <v>67047.3</v>
      </c>
      <c r="J2" s="38">
        <f t="shared" ref="J2:J65" si="0">H2-I2</f>
        <v>-7047.3000000000029</v>
      </c>
      <c r="K2" s="39" t="s">
        <v>865</v>
      </c>
    </row>
    <row r="3" spans="1:11" x14ac:dyDescent="0.25">
      <c r="A3" s="16" t="s">
        <v>866</v>
      </c>
      <c r="B3" s="17" t="s">
        <v>867</v>
      </c>
      <c r="C3" s="17" t="s">
        <v>868</v>
      </c>
      <c r="D3" s="37" t="s">
        <v>869</v>
      </c>
      <c r="E3" s="37" t="s">
        <v>869</v>
      </c>
      <c r="F3" s="19">
        <v>44378.083333333401</v>
      </c>
      <c r="G3" s="19">
        <v>44742.083333333401</v>
      </c>
      <c r="H3" s="38">
        <v>90000</v>
      </c>
      <c r="I3" s="38">
        <v>89089.45</v>
      </c>
      <c r="J3" s="38">
        <f t="shared" si="0"/>
        <v>910.55000000000291</v>
      </c>
      <c r="K3" s="18" t="s">
        <v>865</v>
      </c>
    </row>
    <row r="4" spans="1:11" x14ac:dyDescent="0.25">
      <c r="A4" s="40" t="s">
        <v>870</v>
      </c>
      <c r="B4" s="17" t="s">
        <v>871</v>
      </c>
      <c r="C4" s="17" t="s">
        <v>238</v>
      </c>
      <c r="D4" s="37" t="s">
        <v>872</v>
      </c>
      <c r="E4" s="37" t="s">
        <v>872</v>
      </c>
      <c r="F4" s="19">
        <v>44440.083333333401</v>
      </c>
      <c r="G4" s="19">
        <v>45535.083333333401</v>
      </c>
      <c r="H4" s="38">
        <v>83958.71</v>
      </c>
      <c r="I4" s="38">
        <v>28434.7</v>
      </c>
      <c r="J4" s="38">
        <f t="shared" si="0"/>
        <v>55524.010000000009</v>
      </c>
      <c r="K4" s="39" t="s">
        <v>865</v>
      </c>
    </row>
    <row r="5" spans="1:11" x14ac:dyDescent="0.25">
      <c r="A5" s="40" t="s">
        <v>873</v>
      </c>
      <c r="B5" s="17" t="s">
        <v>874</v>
      </c>
      <c r="C5" s="17" t="s">
        <v>83</v>
      </c>
      <c r="D5" s="37" t="s">
        <v>875</v>
      </c>
      <c r="E5" s="37" t="s">
        <v>875</v>
      </c>
      <c r="F5" s="19">
        <v>44197.041666666802</v>
      </c>
      <c r="G5" s="19">
        <v>44561.041666666802</v>
      </c>
      <c r="H5" s="38">
        <v>6000</v>
      </c>
      <c r="I5" s="38">
        <v>1544.8</v>
      </c>
      <c r="J5" s="38">
        <f t="shared" si="0"/>
        <v>4455.2</v>
      </c>
      <c r="K5" s="18" t="s">
        <v>876</v>
      </c>
    </row>
    <row r="6" spans="1:11" ht="30" x14ac:dyDescent="0.25">
      <c r="A6" s="40" t="s">
        <v>877</v>
      </c>
      <c r="B6" s="17" t="s">
        <v>878</v>
      </c>
      <c r="C6" s="17" t="s">
        <v>879</v>
      </c>
      <c r="D6" s="41" t="s">
        <v>880</v>
      </c>
      <c r="E6" s="41" t="s">
        <v>881</v>
      </c>
      <c r="F6" s="19">
        <v>44317.083333333401</v>
      </c>
      <c r="G6" s="19">
        <v>44561.041666666802</v>
      </c>
      <c r="H6" s="38">
        <v>403</v>
      </c>
      <c r="I6" s="38">
        <v>330.32</v>
      </c>
      <c r="J6" s="38">
        <f t="shared" si="0"/>
        <v>72.680000000000007</v>
      </c>
      <c r="K6" s="18" t="s">
        <v>876</v>
      </c>
    </row>
    <row r="7" spans="1:11" x14ac:dyDescent="0.25">
      <c r="A7" s="16" t="s">
        <v>882</v>
      </c>
      <c r="B7" s="17" t="s">
        <v>883</v>
      </c>
      <c r="C7" s="17" t="s">
        <v>429</v>
      </c>
      <c r="D7" s="41" t="s">
        <v>430</v>
      </c>
      <c r="E7" s="41" t="s">
        <v>430</v>
      </c>
      <c r="F7" s="19">
        <v>44558</v>
      </c>
      <c r="G7" s="19">
        <v>44592.041666666802</v>
      </c>
      <c r="H7" s="38">
        <v>778</v>
      </c>
      <c r="I7" s="38">
        <v>778</v>
      </c>
      <c r="J7" s="38">
        <f t="shared" si="0"/>
        <v>0</v>
      </c>
      <c r="K7" s="18" t="s">
        <v>876</v>
      </c>
    </row>
    <row r="8" spans="1:11" x14ac:dyDescent="0.25">
      <c r="A8" s="40" t="s">
        <v>884</v>
      </c>
      <c r="B8" s="17" t="s">
        <v>885</v>
      </c>
      <c r="C8" s="17" t="s">
        <v>478</v>
      </c>
      <c r="D8" s="37" t="s">
        <v>886</v>
      </c>
      <c r="E8" s="37" t="s">
        <v>886</v>
      </c>
      <c r="F8" s="19">
        <v>44256.041666666802</v>
      </c>
      <c r="G8" s="19">
        <v>44439.083333333401</v>
      </c>
      <c r="H8" s="38">
        <v>30000</v>
      </c>
      <c r="I8" s="38">
        <f>35846.88+637.11</f>
        <v>36483.99</v>
      </c>
      <c r="J8" s="38">
        <f t="shared" si="0"/>
        <v>-6483.989999999998</v>
      </c>
      <c r="K8" s="18" t="s">
        <v>876</v>
      </c>
    </row>
    <row r="9" spans="1:11" ht="30" x14ac:dyDescent="0.25">
      <c r="A9" s="16" t="s">
        <v>887</v>
      </c>
      <c r="B9" s="17" t="s">
        <v>888</v>
      </c>
      <c r="C9" s="17" t="s">
        <v>889</v>
      </c>
      <c r="D9" s="37" t="s">
        <v>890</v>
      </c>
      <c r="E9" s="37" t="s">
        <v>890</v>
      </c>
      <c r="F9" s="19">
        <v>44197.041666666802</v>
      </c>
      <c r="G9" s="19">
        <v>44561.041666666802</v>
      </c>
      <c r="H9" s="38">
        <v>1800</v>
      </c>
      <c r="I9" s="38">
        <v>1475.41</v>
      </c>
      <c r="J9" s="38">
        <f t="shared" si="0"/>
        <v>324.58999999999992</v>
      </c>
      <c r="K9" s="18" t="s">
        <v>876</v>
      </c>
    </row>
    <row r="10" spans="1:11" x14ac:dyDescent="0.25">
      <c r="A10" s="40" t="s">
        <v>891</v>
      </c>
      <c r="B10" s="17" t="s">
        <v>892</v>
      </c>
      <c r="C10" s="23" t="s">
        <v>893</v>
      </c>
      <c r="D10" s="37" t="s">
        <v>894</v>
      </c>
      <c r="E10" s="37" t="s">
        <v>894</v>
      </c>
      <c r="F10" s="19">
        <v>44440.083333333401</v>
      </c>
      <c r="G10" s="19">
        <v>44561.041666666802</v>
      </c>
      <c r="H10" s="38">
        <v>2595.1999999999998</v>
      </c>
      <c r="I10" s="38">
        <v>1427</v>
      </c>
      <c r="J10" s="38">
        <f t="shared" si="0"/>
        <v>1168.1999999999998</v>
      </c>
      <c r="K10" s="18" t="s">
        <v>876</v>
      </c>
    </row>
    <row r="11" spans="1:11" ht="30" x14ac:dyDescent="0.25">
      <c r="A11" s="40" t="s">
        <v>895</v>
      </c>
      <c r="B11" s="17" t="s">
        <v>896</v>
      </c>
      <c r="C11" s="17" t="s">
        <v>734</v>
      </c>
      <c r="D11" s="37" t="s">
        <v>897</v>
      </c>
      <c r="E11" s="37" t="s">
        <v>897</v>
      </c>
      <c r="F11" s="19">
        <v>44468.083333333401</v>
      </c>
      <c r="G11" s="19">
        <v>44500.083333333401</v>
      </c>
      <c r="H11" s="38">
        <v>360</v>
      </c>
      <c r="I11" s="38">
        <v>360</v>
      </c>
      <c r="J11" s="38">
        <f t="shared" si="0"/>
        <v>0</v>
      </c>
      <c r="K11" s="18" t="s">
        <v>876</v>
      </c>
    </row>
    <row r="12" spans="1:11" ht="30" x14ac:dyDescent="0.25">
      <c r="A12" s="40" t="s">
        <v>898</v>
      </c>
      <c r="B12" s="17" t="s">
        <v>899</v>
      </c>
      <c r="C12" s="17" t="s">
        <v>97</v>
      </c>
      <c r="D12" s="37" t="s">
        <v>900</v>
      </c>
      <c r="E12" s="37" t="s">
        <v>900</v>
      </c>
      <c r="F12" s="19">
        <v>44509.041666666802</v>
      </c>
      <c r="G12" s="19">
        <v>44804.083333333401</v>
      </c>
      <c r="H12" s="38">
        <v>2500</v>
      </c>
      <c r="I12" s="38">
        <f>1928.8+787.8</f>
        <v>2716.6</v>
      </c>
      <c r="J12" s="38">
        <f t="shared" si="0"/>
        <v>-216.59999999999991</v>
      </c>
      <c r="K12" s="18" t="s">
        <v>876</v>
      </c>
    </row>
    <row r="13" spans="1:11" x14ac:dyDescent="0.25">
      <c r="A13" s="16" t="s">
        <v>901</v>
      </c>
      <c r="B13" s="17" t="s">
        <v>902</v>
      </c>
      <c r="C13" s="17" t="s">
        <v>429</v>
      </c>
      <c r="D13" s="41" t="s">
        <v>430</v>
      </c>
      <c r="E13" s="41" t="s">
        <v>430</v>
      </c>
      <c r="F13" s="19">
        <v>44242</v>
      </c>
      <c r="G13" s="19">
        <v>44561.041666666802</v>
      </c>
      <c r="H13" s="38">
        <v>2000</v>
      </c>
      <c r="I13" s="38">
        <v>1998</v>
      </c>
      <c r="J13" s="38">
        <f t="shared" si="0"/>
        <v>2</v>
      </c>
      <c r="K13" s="18" t="s">
        <v>876</v>
      </c>
    </row>
    <row r="14" spans="1:11" ht="30" x14ac:dyDescent="0.25">
      <c r="A14" s="16" t="s">
        <v>903</v>
      </c>
      <c r="B14" s="17" t="s">
        <v>904</v>
      </c>
      <c r="C14" s="17" t="s">
        <v>905</v>
      </c>
      <c r="D14" s="37" t="s">
        <v>906</v>
      </c>
      <c r="E14" s="37" t="s">
        <v>906</v>
      </c>
      <c r="F14" s="19">
        <v>44544.041666666802</v>
      </c>
      <c r="G14" s="19">
        <v>44561.041666666802</v>
      </c>
      <c r="H14" s="38">
        <v>20</v>
      </c>
      <c r="I14" s="38">
        <v>17.989999999999998</v>
      </c>
      <c r="J14" s="38">
        <f t="shared" si="0"/>
        <v>2.0100000000000016</v>
      </c>
      <c r="K14" s="18" t="s">
        <v>876</v>
      </c>
    </row>
    <row r="15" spans="1:11" x14ac:dyDescent="0.25">
      <c r="A15" s="40" t="s">
        <v>907</v>
      </c>
      <c r="B15" s="17" t="s">
        <v>908</v>
      </c>
      <c r="C15" s="17" t="s">
        <v>909</v>
      </c>
      <c r="D15" s="37" t="s">
        <v>910</v>
      </c>
      <c r="E15" s="37" t="s">
        <v>910</v>
      </c>
      <c r="F15" s="19">
        <v>44348.083333333401</v>
      </c>
      <c r="G15" s="19">
        <v>44439.083333333401</v>
      </c>
      <c r="H15" s="38">
        <v>113.08</v>
      </c>
      <c r="I15" s="38">
        <v>113.08</v>
      </c>
      <c r="J15" s="38">
        <f t="shared" si="0"/>
        <v>0</v>
      </c>
      <c r="K15" s="18" t="s">
        <v>876</v>
      </c>
    </row>
    <row r="16" spans="1:11" x14ac:dyDescent="0.25">
      <c r="A16" s="16" t="s">
        <v>911</v>
      </c>
      <c r="B16" s="17" t="s">
        <v>912</v>
      </c>
      <c r="C16" s="17" t="s">
        <v>769</v>
      </c>
      <c r="D16" s="37" t="s">
        <v>913</v>
      </c>
      <c r="E16" s="37" t="s">
        <v>913</v>
      </c>
      <c r="F16" s="19">
        <v>44197.041666666802</v>
      </c>
      <c r="G16" s="19">
        <v>44561.041666666802</v>
      </c>
      <c r="H16" s="38">
        <v>1847</v>
      </c>
      <c r="I16" s="38">
        <v>0</v>
      </c>
      <c r="J16" s="38">
        <f t="shared" si="0"/>
        <v>1847</v>
      </c>
      <c r="K16" s="18" t="s">
        <v>876</v>
      </c>
    </row>
    <row r="17" spans="1:11" x14ac:dyDescent="0.25">
      <c r="A17" s="16" t="s">
        <v>914</v>
      </c>
      <c r="B17" s="17" t="s">
        <v>915</v>
      </c>
      <c r="C17" s="17" t="s">
        <v>72</v>
      </c>
      <c r="D17" s="37" t="s">
        <v>916</v>
      </c>
      <c r="E17" s="37" t="s">
        <v>916</v>
      </c>
      <c r="F17" s="19">
        <v>44266.041666666802</v>
      </c>
      <c r="G17" s="19">
        <v>44926.041666666802</v>
      </c>
      <c r="H17" s="38">
        <v>3000</v>
      </c>
      <c r="I17" s="38">
        <v>1105.95</v>
      </c>
      <c r="J17" s="38">
        <f t="shared" si="0"/>
        <v>1894.05</v>
      </c>
      <c r="K17" s="18" t="s">
        <v>876</v>
      </c>
    </row>
    <row r="18" spans="1:11" x14ac:dyDescent="0.25">
      <c r="A18" s="40" t="s">
        <v>917</v>
      </c>
      <c r="B18" s="17" t="s">
        <v>918</v>
      </c>
      <c r="C18" s="23" t="s">
        <v>526</v>
      </c>
      <c r="D18" s="37" t="s">
        <v>919</v>
      </c>
      <c r="E18" s="37" t="s">
        <v>919</v>
      </c>
      <c r="F18" s="19">
        <v>44235.041666666802</v>
      </c>
      <c r="G18" s="19">
        <v>44926.041666666802</v>
      </c>
      <c r="H18" s="38">
        <v>5000</v>
      </c>
      <c r="I18" s="38">
        <v>5910.65</v>
      </c>
      <c r="J18" s="38">
        <f t="shared" si="0"/>
        <v>-910.64999999999964</v>
      </c>
      <c r="K18" s="18" t="s">
        <v>876</v>
      </c>
    </row>
    <row r="19" spans="1:11" x14ac:dyDescent="0.25">
      <c r="A19" s="40" t="s">
        <v>920</v>
      </c>
      <c r="B19" s="17" t="s">
        <v>921</v>
      </c>
      <c r="C19" s="17" t="s">
        <v>301</v>
      </c>
      <c r="D19" s="37" t="s">
        <v>922</v>
      </c>
      <c r="E19" s="37" t="s">
        <v>922</v>
      </c>
      <c r="F19" s="19">
        <v>44348.083333333401</v>
      </c>
      <c r="G19" s="19">
        <v>46173.083333333401</v>
      </c>
      <c r="H19" s="38">
        <v>17027.400000000001</v>
      </c>
      <c r="I19" s="38">
        <f>851.37+3405.48</f>
        <v>4256.8500000000004</v>
      </c>
      <c r="J19" s="38">
        <f t="shared" si="0"/>
        <v>12770.550000000001</v>
      </c>
      <c r="K19" s="39" t="s">
        <v>865</v>
      </c>
    </row>
    <row r="20" spans="1:11" x14ac:dyDescent="0.25">
      <c r="A20" s="16" t="s">
        <v>923</v>
      </c>
      <c r="B20" s="17" t="s">
        <v>924</v>
      </c>
      <c r="C20" s="17" t="s">
        <v>434</v>
      </c>
      <c r="D20" s="37" t="s">
        <v>925</v>
      </c>
      <c r="E20" s="37" t="s">
        <v>925</v>
      </c>
      <c r="F20" s="19">
        <v>44197.041666666802</v>
      </c>
      <c r="G20" s="19">
        <v>44561.041666666802</v>
      </c>
      <c r="H20" s="38">
        <v>1000</v>
      </c>
      <c r="I20" s="38">
        <v>4104.99</v>
      </c>
      <c r="J20" s="38">
        <f t="shared" si="0"/>
        <v>-3104.99</v>
      </c>
      <c r="K20" s="18" t="s">
        <v>876</v>
      </c>
    </row>
    <row r="21" spans="1:11" ht="30" x14ac:dyDescent="0.25">
      <c r="A21" s="40" t="s">
        <v>926</v>
      </c>
      <c r="B21" s="17" t="s">
        <v>927</v>
      </c>
      <c r="C21" s="23" t="s">
        <v>197</v>
      </c>
      <c r="D21" s="37" t="s">
        <v>928</v>
      </c>
      <c r="E21" s="37" t="s">
        <v>928</v>
      </c>
      <c r="F21" s="19">
        <v>44403.083333333401</v>
      </c>
      <c r="G21" s="19">
        <v>44500.083333333401</v>
      </c>
      <c r="H21" s="38">
        <v>364</v>
      </c>
      <c r="I21" s="38">
        <v>642.54</v>
      </c>
      <c r="J21" s="38">
        <f t="shared" si="0"/>
        <v>-278.53999999999996</v>
      </c>
      <c r="K21" s="18" t="s">
        <v>876</v>
      </c>
    </row>
    <row r="22" spans="1:11" ht="30" x14ac:dyDescent="0.25">
      <c r="A22" s="40" t="s">
        <v>929</v>
      </c>
      <c r="B22" s="17" t="s">
        <v>930</v>
      </c>
      <c r="C22" s="17" t="s">
        <v>931</v>
      </c>
      <c r="D22" s="42" t="s">
        <v>932</v>
      </c>
      <c r="E22" s="37" t="s">
        <v>933</v>
      </c>
      <c r="F22" s="19">
        <v>44404.083333333401</v>
      </c>
      <c r="G22" s="19">
        <v>44561.041666666802</v>
      </c>
      <c r="H22" s="38">
        <v>170.4</v>
      </c>
      <c r="I22" s="38">
        <v>170.4</v>
      </c>
      <c r="J22" s="38">
        <f t="shared" si="0"/>
        <v>0</v>
      </c>
      <c r="K22" s="18" t="s">
        <v>876</v>
      </c>
    </row>
    <row r="23" spans="1:11" ht="30" x14ac:dyDescent="0.25">
      <c r="A23" s="40" t="s">
        <v>934</v>
      </c>
      <c r="B23" s="17" t="s">
        <v>935</v>
      </c>
      <c r="C23" s="17" t="s">
        <v>529</v>
      </c>
      <c r="D23" s="37" t="s">
        <v>936</v>
      </c>
      <c r="E23" s="37" t="s">
        <v>936</v>
      </c>
      <c r="F23" s="19">
        <v>44503.041666666802</v>
      </c>
      <c r="G23" s="19">
        <v>44530.041666666802</v>
      </c>
      <c r="H23" s="38">
        <v>952</v>
      </c>
      <c r="I23" s="38">
        <v>952</v>
      </c>
      <c r="J23" s="38">
        <f t="shared" si="0"/>
        <v>0</v>
      </c>
      <c r="K23" s="18" t="s">
        <v>876</v>
      </c>
    </row>
    <row r="24" spans="1:11" x14ac:dyDescent="0.25">
      <c r="A24" s="40" t="s">
        <v>937</v>
      </c>
      <c r="B24" s="17" t="s">
        <v>938</v>
      </c>
      <c r="C24" s="17" t="s">
        <v>939</v>
      </c>
      <c r="D24" s="37" t="s">
        <v>940</v>
      </c>
      <c r="E24" s="37" t="s">
        <v>940</v>
      </c>
      <c r="F24" s="19">
        <v>44409.083333333401</v>
      </c>
      <c r="G24" s="19">
        <v>44561.041666666802</v>
      </c>
      <c r="H24" s="38">
        <v>2450</v>
      </c>
      <c r="I24" s="38">
        <v>0</v>
      </c>
      <c r="J24" s="38">
        <f t="shared" si="0"/>
        <v>2450</v>
      </c>
      <c r="K24" s="18" t="s">
        <v>876</v>
      </c>
    </row>
    <row r="25" spans="1:11" x14ac:dyDescent="0.25">
      <c r="A25" s="16" t="s">
        <v>941</v>
      </c>
      <c r="B25" s="17" t="s">
        <v>942</v>
      </c>
      <c r="C25" s="17" t="s">
        <v>742</v>
      </c>
      <c r="D25" s="37" t="s">
        <v>943</v>
      </c>
      <c r="E25" s="37" t="s">
        <v>943</v>
      </c>
      <c r="F25" s="19">
        <v>44197.041666666802</v>
      </c>
      <c r="G25" s="19">
        <v>44561.041666666802</v>
      </c>
      <c r="H25" s="38">
        <v>3000</v>
      </c>
      <c r="I25" s="38">
        <v>874.38</v>
      </c>
      <c r="J25" s="38">
        <f t="shared" si="0"/>
        <v>2125.62</v>
      </c>
      <c r="K25" s="18" t="s">
        <v>876</v>
      </c>
    </row>
    <row r="26" spans="1:11" x14ac:dyDescent="0.25">
      <c r="A26" s="40" t="s">
        <v>944</v>
      </c>
      <c r="B26" s="17" t="s">
        <v>945</v>
      </c>
      <c r="C26" s="17" t="s">
        <v>155</v>
      </c>
      <c r="D26" s="37" t="s">
        <v>946</v>
      </c>
      <c r="E26" s="37" t="s">
        <v>946</v>
      </c>
      <c r="F26" s="19">
        <v>44483.083333333401</v>
      </c>
      <c r="G26" s="19">
        <v>44926.041666666802</v>
      </c>
      <c r="H26" s="38">
        <v>2000</v>
      </c>
      <c r="I26" s="38">
        <f>1545.5+53.7</f>
        <v>1599.2</v>
      </c>
      <c r="J26" s="38">
        <f t="shared" si="0"/>
        <v>400.79999999999995</v>
      </c>
      <c r="K26" s="18" t="s">
        <v>876</v>
      </c>
    </row>
    <row r="27" spans="1:11" x14ac:dyDescent="0.25">
      <c r="A27" s="40" t="s">
        <v>947</v>
      </c>
      <c r="B27" s="17" t="s">
        <v>948</v>
      </c>
      <c r="C27" s="43" t="s">
        <v>949</v>
      </c>
      <c r="D27" s="37" t="s">
        <v>950</v>
      </c>
      <c r="E27" s="37" t="s">
        <v>950</v>
      </c>
      <c r="F27" s="19">
        <v>44501.041666666802</v>
      </c>
      <c r="G27" s="19">
        <v>45291.041666666802</v>
      </c>
      <c r="H27" s="38">
        <v>39515</v>
      </c>
      <c r="I27" s="38">
        <v>35916.19</v>
      </c>
      <c r="J27" s="38">
        <f t="shared" si="0"/>
        <v>3598.8099999999977</v>
      </c>
      <c r="K27" s="18" t="s">
        <v>876</v>
      </c>
    </row>
    <row r="28" spans="1:11" ht="30" x14ac:dyDescent="0.25">
      <c r="A28" s="40" t="s">
        <v>951</v>
      </c>
      <c r="B28" s="17" t="s">
        <v>952</v>
      </c>
      <c r="C28" s="23" t="s">
        <v>238</v>
      </c>
      <c r="D28" s="37" t="s">
        <v>872</v>
      </c>
      <c r="E28" s="37" t="s">
        <v>872</v>
      </c>
      <c r="F28" s="19">
        <v>44403.083333333401</v>
      </c>
      <c r="G28" s="19">
        <v>44499.083333333401</v>
      </c>
      <c r="H28" s="38">
        <v>182</v>
      </c>
      <c r="I28" s="38">
        <v>182</v>
      </c>
      <c r="J28" s="38">
        <f t="shared" si="0"/>
        <v>0</v>
      </c>
      <c r="K28" s="18" t="s">
        <v>876</v>
      </c>
    </row>
    <row r="29" spans="1:11" x14ac:dyDescent="0.25">
      <c r="A29" s="40" t="s">
        <v>953</v>
      </c>
      <c r="B29" s="17" t="s">
        <v>954</v>
      </c>
      <c r="C29" s="17" t="s">
        <v>955</v>
      </c>
      <c r="D29" s="37" t="s">
        <v>956</v>
      </c>
      <c r="E29" s="37" t="s">
        <v>956</v>
      </c>
      <c r="F29" s="19">
        <v>44480.083333333401</v>
      </c>
      <c r="G29" s="19">
        <v>44926.041666666802</v>
      </c>
      <c r="H29" s="38">
        <v>3000</v>
      </c>
      <c r="I29" s="38">
        <v>1270.6300000000001</v>
      </c>
      <c r="J29" s="38">
        <f t="shared" si="0"/>
        <v>1729.37</v>
      </c>
      <c r="K29" s="18" t="s">
        <v>876</v>
      </c>
    </row>
    <row r="30" spans="1:11" x14ac:dyDescent="0.25">
      <c r="A30" s="40" t="s">
        <v>957</v>
      </c>
      <c r="B30" s="17" t="s">
        <v>958</v>
      </c>
      <c r="C30" s="17" t="s">
        <v>185</v>
      </c>
      <c r="D30" s="37" t="s">
        <v>959</v>
      </c>
      <c r="E30" s="37" t="s">
        <v>959</v>
      </c>
      <c r="F30" s="19">
        <v>44197.041666666802</v>
      </c>
      <c r="G30" s="19">
        <v>44561.041666666802</v>
      </c>
      <c r="H30" s="38">
        <v>22000</v>
      </c>
      <c r="I30" s="38">
        <v>22000</v>
      </c>
      <c r="J30" s="38">
        <f t="shared" si="0"/>
        <v>0</v>
      </c>
      <c r="K30" s="18" t="s">
        <v>876</v>
      </c>
    </row>
    <row r="31" spans="1:11" ht="30" x14ac:dyDescent="0.25">
      <c r="A31" s="40" t="s">
        <v>960</v>
      </c>
      <c r="B31" s="17" t="s">
        <v>961</v>
      </c>
      <c r="C31" s="17" t="s">
        <v>93</v>
      </c>
      <c r="D31" s="37" t="s">
        <v>962</v>
      </c>
      <c r="E31" s="37" t="s">
        <v>962</v>
      </c>
      <c r="F31" s="19">
        <v>44530.041666666802</v>
      </c>
      <c r="G31" s="19">
        <v>44561.041666666802</v>
      </c>
      <c r="H31" s="38">
        <v>1120</v>
      </c>
      <c r="I31" s="38">
        <v>1120</v>
      </c>
      <c r="J31" s="38">
        <f t="shared" si="0"/>
        <v>0</v>
      </c>
      <c r="K31" s="18" t="s">
        <v>876</v>
      </c>
    </row>
    <row r="32" spans="1:11" x14ac:dyDescent="0.25">
      <c r="A32" s="16" t="s">
        <v>963</v>
      </c>
      <c r="B32" s="17" t="s">
        <v>964</v>
      </c>
      <c r="C32" s="17" t="s">
        <v>386</v>
      </c>
      <c r="D32" s="37" t="s">
        <v>965</v>
      </c>
      <c r="E32" s="37" t="s">
        <v>965</v>
      </c>
      <c r="F32" s="19">
        <v>44197.041666666802</v>
      </c>
      <c r="G32" s="19">
        <v>44561.041666666802</v>
      </c>
      <c r="H32" s="38">
        <v>1000</v>
      </c>
      <c r="I32" s="38">
        <v>696.9</v>
      </c>
      <c r="J32" s="38">
        <f t="shared" si="0"/>
        <v>303.10000000000002</v>
      </c>
      <c r="K32" s="18" t="s">
        <v>876</v>
      </c>
    </row>
    <row r="33" spans="1:11" x14ac:dyDescent="0.25">
      <c r="A33" s="40" t="s">
        <v>966</v>
      </c>
      <c r="B33" s="17" t="s">
        <v>967</v>
      </c>
      <c r="C33" s="17" t="s">
        <v>968</v>
      </c>
      <c r="D33" s="37" t="s">
        <v>969</v>
      </c>
      <c r="E33" s="37" t="s">
        <v>969</v>
      </c>
      <c r="F33" s="19">
        <v>44287.083333333401</v>
      </c>
      <c r="G33" s="19">
        <v>44561.041666666802</v>
      </c>
      <c r="H33" s="38">
        <v>1000</v>
      </c>
      <c r="I33" s="38">
        <v>0</v>
      </c>
      <c r="J33" s="38">
        <f t="shared" si="0"/>
        <v>1000</v>
      </c>
      <c r="K33" s="18" t="s">
        <v>876</v>
      </c>
    </row>
    <row r="34" spans="1:11" x14ac:dyDescent="0.25">
      <c r="A34" s="40" t="s">
        <v>970</v>
      </c>
      <c r="B34" s="17" t="s">
        <v>971</v>
      </c>
      <c r="C34" s="17" t="s">
        <v>97</v>
      </c>
      <c r="D34" s="37" t="s">
        <v>900</v>
      </c>
      <c r="E34" s="37" t="s">
        <v>900</v>
      </c>
      <c r="F34" s="19">
        <v>44468.083333333401</v>
      </c>
      <c r="G34" s="19">
        <v>44804.083333333401</v>
      </c>
      <c r="H34" s="38">
        <v>500</v>
      </c>
      <c r="I34" s="38">
        <v>505.6</v>
      </c>
      <c r="J34" s="38">
        <f t="shared" si="0"/>
        <v>-5.6000000000000227</v>
      </c>
      <c r="K34" s="18" t="s">
        <v>876</v>
      </c>
    </row>
    <row r="35" spans="1:11" x14ac:dyDescent="0.25">
      <c r="A35" s="16" t="s">
        <v>972</v>
      </c>
      <c r="B35" s="17" t="s">
        <v>973</v>
      </c>
      <c r="C35" s="17" t="s">
        <v>72</v>
      </c>
      <c r="D35" s="37" t="s">
        <v>916</v>
      </c>
      <c r="E35" s="37" t="s">
        <v>916</v>
      </c>
      <c r="F35" s="19">
        <v>44197.041666666802</v>
      </c>
      <c r="G35" s="19">
        <v>44561.041666666802</v>
      </c>
      <c r="H35" s="38">
        <v>500</v>
      </c>
      <c r="I35" s="38">
        <v>0</v>
      </c>
      <c r="J35" s="38">
        <f t="shared" si="0"/>
        <v>500</v>
      </c>
      <c r="K35" s="18" t="s">
        <v>876</v>
      </c>
    </row>
    <row r="36" spans="1:11" x14ac:dyDescent="0.25">
      <c r="A36" s="40" t="s">
        <v>974</v>
      </c>
      <c r="B36" s="17" t="s">
        <v>975</v>
      </c>
      <c r="C36" s="17" t="s">
        <v>238</v>
      </c>
      <c r="D36" s="37" t="s">
        <v>872</v>
      </c>
      <c r="E36" s="37" t="s">
        <v>872</v>
      </c>
      <c r="F36" s="19">
        <v>44440.083333333401</v>
      </c>
      <c r="G36" s="19">
        <v>44561.041666666802</v>
      </c>
      <c r="H36" s="38">
        <v>1056</v>
      </c>
      <c r="I36" s="38">
        <v>1056</v>
      </c>
      <c r="J36" s="38">
        <f t="shared" si="0"/>
        <v>0</v>
      </c>
      <c r="K36" s="18" t="s">
        <v>876</v>
      </c>
    </row>
    <row r="37" spans="1:11" ht="30" x14ac:dyDescent="0.25">
      <c r="A37" s="16" t="s">
        <v>976</v>
      </c>
      <c r="B37" s="17" t="s">
        <v>977</v>
      </c>
      <c r="C37" s="17" t="s">
        <v>893</v>
      </c>
      <c r="D37" s="37" t="s">
        <v>894</v>
      </c>
      <c r="E37" s="37" t="s">
        <v>894</v>
      </c>
      <c r="F37" s="19">
        <v>44228.041666666802</v>
      </c>
      <c r="G37" s="19">
        <v>44409.083333333401</v>
      </c>
      <c r="H37" s="38">
        <v>1250</v>
      </c>
      <c r="I37" s="38">
        <v>1250</v>
      </c>
      <c r="J37" s="38">
        <f t="shared" si="0"/>
        <v>0</v>
      </c>
      <c r="K37" s="18" t="s">
        <v>876</v>
      </c>
    </row>
    <row r="38" spans="1:11" ht="30" x14ac:dyDescent="0.25">
      <c r="A38" s="40" t="s">
        <v>978</v>
      </c>
      <c r="B38" s="17" t="s">
        <v>979</v>
      </c>
      <c r="C38" s="17" t="s">
        <v>980</v>
      </c>
      <c r="D38" s="37" t="s">
        <v>981</v>
      </c>
      <c r="E38" s="37" t="s">
        <v>981</v>
      </c>
      <c r="F38" s="19">
        <v>44403.083333333401</v>
      </c>
      <c r="G38" s="19">
        <v>44500.083333333401</v>
      </c>
      <c r="H38" s="38">
        <v>276</v>
      </c>
      <c r="I38" s="38">
        <v>276</v>
      </c>
      <c r="J38" s="38">
        <f t="shared" si="0"/>
        <v>0</v>
      </c>
      <c r="K38" s="18" t="s">
        <v>876</v>
      </c>
    </row>
    <row r="39" spans="1:11" ht="30" x14ac:dyDescent="0.25">
      <c r="A39" s="16" t="s">
        <v>982</v>
      </c>
      <c r="B39" s="17" t="s">
        <v>983</v>
      </c>
      <c r="C39" s="23" t="s">
        <v>97</v>
      </c>
      <c r="D39" s="37" t="s">
        <v>900</v>
      </c>
      <c r="E39" s="37" t="s">
        <v>900</v>
      </c>
      <c r="F39" s="19">
        <v>44551.041666666802</v>
      </c>
      <c r="G39" s="19">
        <v>44592.041666666802</v>
      </c>
      <c r="H39" s="38">
        <v>80</v>
      </c>
      <c r="I39" s="38">
        <v>78.75</v>
      </c>
      <c r="J39" s="38">
        <f t="shared" si="0"/>
        <v>1.25</v>
      </c>
      <c r="K39" s="18" t="s">
        <v>876</v>
      </c>
    </row>
    <row r="40" spans="1:11" x14ac:dyDescent="0.25">
      <c r="A40" s="16" t="s">
        <v>984</v>
      </c>
      <c r="B40" s="17" t="s">
        <v>985</v>
      </c>
      <c r="C40" s="17" t="s">
        <v>48</v>
      </c>
      <c r="D40" s="37" t="s">
        <v>986</v>
      </c>
      <c r="E40" s="37" t="s">
        <v>986</v>
      </c>
      <c r="F40" s="19">
        <v>44287.083333333401</v>
      </c>
      <c r="G40" s="19">
        <v>44347.083333333401</v>
      </c>
      <c r="H40" s="38">
        <v>540</v>
      </c>
      <c r="I40" s="38">
        <v>442.62</v>
      </c>
      <c r="J40" s="38">
        <f t="shared" si="0"/>
        <v>97.38</v>
      </c>
      <c r="K40" s="18" t="s">
        <v>876</v>
      </c>
    </row>
    <row r="41" spans="1:11" x14ac:dyDescent="0.25">
      <c r="A41" s="40" t="s">
        <v>987</v>
      </c>
      <c r="B41" s="17" t="s">
        <v>988</v>
      </c>
      <c r="C41" s="17" t="s">
        <v>488</v>
      </c>
      <c r="D41" s="37" t="s">
        <v>989</v>
      </c>
      <c r="E41" s="37" t="s">
        <v>989</v>
      </c>
      <c r="F41" s="19">
        <v>44228.041666666802</v>
      </c>
      <c r="G41" s="19">
        <v>44561.041666666802</v>
      </c>
      <c r="H41" s="38">
        <v>8582</v>
      </c>
      <c r="I41" s="38">
        <f>7555+1050</f>
        <v>8605</v>
      </c>
      <c r="J41" s="38">
        <f t="shared" si="0"/>
        <v>-23</v>
      </c>
      <c r="K41" s="18" t="s">
        <v>876</v>
      </c>
    </row>
    <row r="42" spans="1:11" ht="30" x14ac:dyDescent="0.25">
      <c r="A42" s="40" t="s">
        <v>990</v>
      </c>
      <c r="B42" s="17" t="s">
        <v>991</v>
      </c>
      <c r="C42" s="17" t="s">
        <v>992</v>
      </c>
      <c r="D42" s="37" t="s">
        <v>993</v>
      </c>
      <c r="E42" s="37" t="s">
        <v>993</v>
      </c>
      <c r="F42" s="19">
        <v>44536.041666666802</v>
      </c>
      <c r="G42" s="19">
        <v>44592.041666666802</v>
      </c>
      <c r="H42" s="38">
        <v>300</v>
      </c>
      <c r="I42" s="38">
        <v>296.94</v>
      </c>
      <c r="J42" s="38">
        <f t="shared" si="0"/>
        <v>3.0600000000000023</v>
      </c>
      <c r="K42" s="18" t="s">
        <v>876</v>
      </c>
    </row>
    <row r="43" spans="1:11" x14ac:dyDescent="0.25">
      <c r="A43" s="40" t="s">
        <v>994</v>
      </c>
      <c r="B43" s="17" t="s">
        <v>995</v>
      </c>
      <c r="C43" s="17" t="s">
        <v>448</v>
      </c>
      <c r="D43" s="37" t="s">
        <v>996</v>
      </c>
      <c r="E43" s="37" t="s">
        <v>996</v>
      </c>
      <c r="F43" s="19">
        <v>44197.041666666802</v>
      </c>
      <c r="G43" s="19">
        <v>44561.041666666802</v>
      </c>
      <c r="H43" s="38">
        <v>4891.22</v>
      </c>
      <c r="I43" s="38">
        <v>5041.22</v>
      </c>
      <c r="J43" s="38">
        <f t="shared" si="0"/>
        <v>-150</v>
      </c>
      <c r="K43" s="18" t="s">
        <v>876</v>
      </c>
    </row>
    <row r="44" spans="1:11" x14ac:dyDescent="0.25">
      <c r="A44" s="40" t="s">
        <v>997</v>
      </c>
      <c r="B44" s="17" t="s">
        <v>998</v>
      </c>
      <c r="C44" s="17" t="s">
        <v>421</v>
      </c>
      <c r="D44" s="37" t="s">
        <v>999</v>
      </c>
      <c r="E44" s="37" t="s">
        <v>999</v>
      </c>
      <c r="F44" s="19">
        <v>44236.041666666802</v>
      </c>
      <c r="G44" s="19">
        <v>44286.083333333401</v>
      </c>
      <c r="H44" s="38">
        <v>404.1</v>
      </c>
      <c r="I44" s="38">
        <v>404.1</v>
      </c>
      <c r="J44" s="38">
        <f t="shared" si="0"/>
        <v>0</v>
      </c>
      <c r="K44" s="18" t="s">
        <v>876</v>
      </c>
    </row>
    <row r="45" spans="1:11" x14ac:dyDescent="0.25">
      <c r="A45" s="16" t="s">
        <v>1000</v>
      </c>
      <c r="B45" s="17" t="s">
        <v>1001</v>
      </c>
      <c r="C45" s="17" t="s">
        <v>1002</v>
      </c>
      <c r="D45" s="37" t="s">
        <v>1003</v>
      </c>
      <c r="E45" s="37" t="s">
        <v>1004</v>
      </c>
      <c r="F45" s="19">
        <v>44306.083333333401</v>
      </c>
      <c r="G45" s="19">
        <v>44347.083333333401</v>
      </c>
      <c r="H45" s="38">
        <v>350</v>
      </c>
      <c r="I45" s="38">
        <v>348.7</v>
      </c>
      <c r="J45" s="38">
        <f t="shared" si="0"/>
        <v>1.3000000000000114</v>
      </c>
      <c r="K45" s="18" t="s">
        <v>876</v>
      </c>
    </row>
    <row r="46" spans="1:11" x14ac:dyDescent="0.25">
      <c r="A46" s="40" t="s">
        <v>1005</v>
      </c>
      <c r="B46" s="17" t="s">
        <v>1006</v>
      </c>
      <c r="C46" s="17" t="s">
        <v>1007</v>
      </c>
      <c r="D46" s="37" t="s">
        <v>1008</v>
      </c>
      <c r="E46" s="37" t="s">
        <v>1008</v>
      </c>
      <c r="F46" s="19">
        <v>44411.083333333401</v>
      </c>
      <c r="G46" s="19">
        <v>44561.041666666802</v>
      </c>
      <c r="H46" s="38">
        <v>250</v>
      </c>
      <c r="I46" s="38">
        <f>80+157</f>
        <v>237</v>
      </c>
      <c r="J46" s="38">
        <f t="shared" si="0"/>
        <v>13</v>
      </c>
      <c r="K46" s="18" t="s">
        <v>876</v>
      </c>
    </row>
    <row r="47" spans="1:11" ht="30" x14ac:dyDescent="0.25">
      <c r="A47" s="16" t="s">
        <v>1009</v>
      </c>
      <c r="B47" s="17" t="s">
        <v>1010</v>
      </c>
      <c r="C47" s="23" t="s">
        <v>163</v>
      </c>
      <c r="D47" s="37" t="s">
        <v>1011</v>
      </c>
      <c r="E47" s="37" t="s">
        <v>1011</v>
      </c>
      <c r="F47" s="19">
        <v>44287.083333333401</v>
      </c>
      <c r="G47" s="19">
        <v>44561.041666666802</v>
      </c>
      <c r="H47" s="38">
        <v>1746</v>
      </c>
      <c r="I47" s="38">
        <v>1431</v>
      </c>
      <c r="J47" s="38">
        <f t="shared" si="0"/>
        <v>315</v>
      </c>
      <c r="K47" s="18" t="s">
        <v>876</v>
      </c>
    </row>
    <row r="48" spans="1:11" ht="30" x14ac:dyDescent="0.25">
      <c r="A48" s="16" t="s">
        <v>1012</v>
      </c>
      <c r="B48" s="17" t="s">
        <v>1013</v>
      </c>
      <c r="C48" s="17" t="s">
        <v>1014</v>
      </c>
      <c r="D48" s="37" t="s">
        <v>1015</v>
      </c>
      <c r="E48" s="37" t="s">
        <v>1015</v>
      </c>
      <c r="F48" s="19">
        <v>44197.041666666802</v>
      </c>
      <c r="G48" s="19">
        <v>44561.041666666802</v>
      </c>
      <c r="H48" s="38">
        <v>430</v>
      </c>
      <c r="I48" s="38">
        <v>430</v>
      </c>
      <c r="J48" s="38">
        <f t="shared" si="0"/>
        <v>0</v>
      </c>
      <c r="K48" s="18" t="s">
        <v>876</v>
      </c>
    </row>
    <row r="49" spans="1:11" x14ac:dyDescent="0.25">
      <c r="A49" s="16" t="s">
        <v>1016</v>
      </c>
      <c r="B49" s="17" t="s">
        <v>1017</v>
      </c>
      <c r="C49" s="17" t="s">
        <v>909</v>
      </c>
      <c r="D49" s="37" t="s">
        <v>910</v>
      </c>
      <c r="E49" s="37" t="s">
        <v>910</v>
      </c>
      <c r="F49" s="19">
        <v>44266.041666666802</v>
      </c>
      <c r="G49" s="19">
        <v>44377.083333333401</v>
      </c>
      <c r="H49" s="38">
        <v>3228.25</v>
      </c>
      <c r="I49" s="38">
        <v>3228.25</v>
      </c>
      <c r="J49" s="38">
        <f t="shared" si="0"/>
        <v>0</v>
      </c>
      <c r="K49" s="18" t="s">
        <v>876</v>
      </c>
    </row>
    <row r="50" spans="1:11" ht="30" x14ac:dyDescent="0.25">
      <c r="A50" s="16" t="s">
        <v>1018</v>
      </c>
      <c r="B50" s="17" t="s">
        <v>1019</v>
      </c>
      <c r="C50" s="17" t="s">
        <v>72</v>
      </c>
      <c r="D50" s="41" t="s">
        <v>916</v>
      </c>
      <c r="E50" s="37" t="s">
        <v>916</v>
      </c>
      <c r="F50" s="19">
        <v>44375.083333333401</v>
      </c>
      <c r="G50" s="19">
        <v>44804.083333333401</v>
      </c>
      <c r="H50" s="38">
        <v>341</v>
      </c>
      <c r="I50" s="38">
        <v>0</v>
      </c>
      <c r="J50" s="38">
        <f t="shared" si="0"/>
        <v>341</v>
      </c>
      <c r="K50" s="18" t="s">
        <v>876</v>
      </c>
    </row>
    <row r="51" spans="1:11" x14ac:dyDescent="0.25">
      <c r="A51" s="40" t="s">
        <v>1020</v>
      </c>
      <c r="B51" s="17" t="s">
        <v>1021</v>
      </c>
      <c r="C51" s="17" t="s">
        <v>478</v>
      </c>
      <c r="D51" s="37" t="s">
        <v>886</v>
      </c>
      <c r="E51" s="37" t="s">
        <v>886</v>
      </c>
      <c r="F51" s="19">
        <v>44378.083333333401</v>
      </c>
      <c r="G51" s="19">
        <v>44561.041666666802</v>
      </c>
      <c r="H51" s="38">
        <v>39000</v>
      </c>
      <c r="I51" s="38">
        <f>46264.98+676.17</f>
        <v>46941.15</v>
      </c>
      <c r="J51" s="38">
        <f t="shared" si="0"/>
        <v>-7941.1500000000015</v>
      </c>
      <c r="K51" s="18" t="s">
        <v>876</v>
      </c>
    </row>
    <row r="52" spans="1:11" x14ac:dyDescent="0.25">
      <c r="A52" s="40" t="s">
        <v>1022</v>
      </c>
      <c r="B52" s="17" t="s">
        <v>1023</v>
      </c>
      <c r="C52" s="17" t="s">
        <v>97</v>
      </c>
      <c r="D52" s="37" t="s">
        <v>900</v>
      </c>
      <c r="E52" s="37" t="s">
        <v>900</v>
      </c>
      <c r="F52" s="19">
        <v>44390.083333333401</v>
      </c>
      <c r="G52" s="19">
        <v>44561.041666666802</v>
      </c>
      <c r="H52" s="38">
        <v>1000</v>
      </c>
      <c r="I52" s="38">
        <v>1262.4000000000001</v>
      </c>
      <c r="J52" s="38">
        <f t="shared" si="0"/>
        <v>-262.40000000000009</v>
      </c>
      <c r="K52" s="18" t="s">
        <v>876</v>
      </c>
    </row>
    <row r="53" spans="1:11" x14ac:dyDescent="0.25">
      <c r="A53" s="40" t="s">
        <v>1024</v>
      </c>
      <c r="B53" s="17" t="s">
        <v>1025</v>
      </c>
      <c r="C53" s="17" t="s">
        <v>529</v>
      </c>
      <c r="D53" s="37" t="s">
        <v>936</v>
      </c>
      <c r="E53" s="37" t="s">
        <v>936</v>
      </c>
      <c r="F53" s="19">
        <v>44229.041666666802</v>
      </c>
      <c r="G53" s="19">
        <v>44255.041666666802</v>
      </c>
      <c r="H53" s="38">
        <v>2500</v>
      </c>
      <c r="I53" s="38">
        <v>2250</v>
      </c>
      <c r="J53" s="38">
        <f t="shared" si="0"/>
        <v>250</v>
      </c>
      <c r="K53" s="18" t="s">
        <v>876</v>
      </c>
    </row>
    <row r="54" spans="1:11" x14ac:dyDescent="0.25">
      <c r="A54" s="40" t="s">
        <v>1026</v>
      </c>
      <c r="B54" s="17" t="s">
        <v>513</v>
      </c>
      <c r="C54" s="17" t="s">
        <v>579</v>
      </c>
      <c r="D54" s="37" t="s">
        <v>1027</v>
      </c>
      <c r="E54" s="37" t="s">
        <v>1027</v>
      </c>
      <c r="F54" s="19">
        <v>44228.041666666802</v>
      </c>
      <c r="G54" s="19">
        <v>44561.041666666802</v>
      </c>
      <c r="H54" s="38">
        <v>1000</v>
      </c>
      <c r="I54" s="38">
        <v>414.19</v>
      </c>
      <c r="J54" s="38">
        <f t="shared" si="0"/>
        <v>585.80999999999995</v>
      </c>
      <c r="K54" s="18" t="s">
        <v>876</v>
      </c>
    </row>
    <row r="55" spans="1:11" x14ac:dyDescent="0.25">
      <c r="A55" s="40" t="s">
        <v>1028</v>
      </c>
      <c r="B55" s="17" t="s">
        <v>1029</v>
      </c>
      <c r="C55" s="17" t="s">
        <v>1030</v>
      </c>
      <c r="D55" s="37" t="s">
        <v>1031</v>
      </c>
      <c r="E55" s="37" t="s">
        <v>1031</v>
      </c>
      <c r="F55" s="19">
        <v>44409.083333333401</v>
      </c>
      <c r="G55" s="19">
        <v>44408.083333333401</v>
      </c>
      <c r="H55" s="38">
        <v>1000</v>
      </c>
      <c r="I55" s="38">
        <v>1000</v>
      </c>
      <c r="J55" s="38">
        <f t="shared" si="0"/>
        <v>0</v>
      </c>
      <c r="K55" s="18" t="s">
        <v>876</v>
      </c>
    </row>
    <row r="56" spans="1:11" x14ac:dyDescent="0.25">
      <c r="A56" s="40" t="s">
        <v>1032</v>
      </c>
      <c r="B56" s="17" t="s">
        <v>1033</v>
      </c>
      <c r="C56" s="23" t="s">
        <v>1034</v>
      </c>
      <c r="D56" s="37" t="s">
        <v>1035</v>
      </c>
      <c r="E56" s="37" t="s">
        <v>1036</v>
      </c>
      <c r="F56" s="19">
        <v>44197.041666666802</v>
      </c>
      <c r="G56" s="19">
        <v>44561.041666666802</v>
      </c>
      <c r="H56" s="38">
        <v>20000</v>
      </c>
      <c r="I56" s="38">
        <v>0</v>
      </c>
      <c r="J56" s="38">
        <f t="shared" si="0"/>
        <v>20000</v>
      </c>
      <c r="K56" s="18" t="s">
        <v>876</v>
      </c>
    </row>
    <row r="57" spans="1:11" x14ac:dyDescent="0.25">
      <c r="A57" s="40" t="s">
        <v>1037</v>
      </c>
      <c r="B57" s="17" t="s">
        <v>214</v>
      </c>
      <c r="C57" s="17" t="s">
        <v>56</v>
      </c>
      <c r="D57" s="37" t="s">
        <v>1038</v>
      </c>
      <c r="E57" s="37" t="s">
        <v>1038</v>
      </c>
      <c r="F57" s="19">
        <v>44218.041666666802</v>
      </c>
      <c r="G57" s="19">
        <v>44561.041666666802</v>
      </c>
      <c r="H57" s="38">
        <v>5000</v>
      </c>
      <c r="I57" s="38">
        <v>2715.74</v>
      </c>
      <c r="J57" s="38">
        <f t="shared" si="0"/>
        <v>2284.2600000000002</v>
      </c>
      <c r="K57" s="18" t="s">
        <v>876</v>
      </c>
    </row>
    <row r="58" spans="1:11" x14ac:dyDescent="0.25">
      <c r="A58" s="40" t="s">
        <v>1039</v>
      </c>
      <c r="B58" s="17" t="s">
        <v>1040</v>
      </c>
      <c r="C58" s="17" t="s">
        <v>65</v>
      </c>
      <c r="D58" s="37" t="s">
        <v>1041</v>
      </c>
      <c r="E58" s="41" t="s">
        <v>1041</v>
      </c>
      <c r="F58" s="19">
        <v>44239.041666666802</v>
      </c>
      <c r="G58" s="19">
        <v>44561.041666666802</v>
      </c>
      <c r="H58" s="38">
        <v>3000</v>
      </c>
      <c r="I58" s="38">
        <v>3440.05</v>
      </c>
      <c r="J58" s="38">
        <f t="shared" si="0"/>
        <v>-440.05000000000018</v>
      </c>
      <c r="K58" s="18" t="s">
        <v>876</v>
      </c>
    </row>
    <row r="59" spans="1:11" x14ac:dyDescent="0.25">
      <c r="A59" s="40" t="s">
        <v>1042</v>
      </c>
      <c r="B59" s="17" t="s">
        <v>1043</v>
      </c>
      <c r="C59" s="17" t="s">
        <v>615</v>
      </c>
      <c r="D59" s="37" t="s">
        <v>1044</v>
      </c>
      <c r="E59" s="37" t="s">
        <v>1044</v>
      </c>
      <c r="F59" s="19">
        <v>44409.083333333401</v>
      </c>
      <c r="G59" s="19">
        <v>44469.083333333401</v>
      </c>
      <c r="H59" s="38">
        <v>450</v>
      </c>
      <c r="I59" s="38">
        <v>450</v>
      </c>
      <c r="J59" s="38">
        <f t="shared" si="0"/>
        <v>0</v>
      </c>
      <c r="K59" s="18" t="s">
        <v>876</v>
      </c>
    </row>
    <row r="60" spans="1:11" x14ac:dyDescent="0.25">
      <c r="A60" s="40" t="s">
        <v>1045</v>
      </c>
      <c r="B60" s="17" t="s">
        <v>1046</v>
      </c>
      <c r="C60" s="17" t="s">
        <v>488</v>
      </c>
      <c r="D60" s="37" t="s">
        <v>989</v>
      </c>
      <c r="E60" s="37" t="s">
        <v>989</v>
      </c>
      <c r="F60" s="19">
        <v>44197.041666666802</v>
      </c>
      <c r="G60" s="19">
        <v>44561.041666666802</v>
      </c>
      <c r="H60" s="38">
        <v>13775.64</v>
      </c>
      <c r="I60" s="38">
        <v>13775.64</v>
      </c>
      <c r="J60" s="38">
        <f t="shared" si="0"/>
        <v>0</v>
      </c>
      <c r="K60" s="18" t="s">
        <v>876</v>
      </c>
    </row>
    <row r="61" spans="1:11" x14ac:dyDescent="0.25">
      <c r="A61" s="16" t="s">
        <v>1047</v>
      </c>
      <c r="B61" s="17" t="s">
        <v>1048</v>
      </c>
      <c r="C61" s="17" t="s">
        <v>1049</v>
      </c>
      <c r="D61" s="37" t="s">
        <v>1050</v>
      </c>
      <c r="E61" s="37" t="s">
        <v>1050</v>
      </c>
      <c r="F61" s="19">
        <v>44197.041666666802</v>
      </c>
      <c r="G61" s="19">
        <v>44561.041666666802</v>
      </c>
      <c r="H61" s="38">
        <v>1000</v>
      </c>
      <c r="I61" s="38">
        <f>1910+240</f>
        <v>2150</v>
      </c>
      <c r="J61" s="38">
        <f t="shared" si="0"/>
        <v>-1150</v>
      </c>
      <c r="K61" s="18" t="s">
        <v>876</v>
      </c>
    </row>
    <row r="62" spans="1:11" x14ac:dyDescent="0.25">
      <c r="A62" s="16" t="s">
        <v>1051</v>
      </c>
      <c r="B62" s="17" t="s">
        <v>1052</v>
      </c>
      <c r="C62" s="17" t="s">
        <v>262</v>
      </c>
      <c r="D62" s="37" t="s">
        <v>1053</v>
      </c>
      <c r="E62" s="37" t="s">
        <v>1053</v>
      </c>
      <c r="F62" s="19">
        <v>44197.041666666802</v>
      </c>
      <c r="G62" s="19">
        <v>44926.041666666802</v>
      </c>
      <c r="H62" s="38">
        <v>13600</v>
      </c>
      <c r="I62" s="38">
        <v>12920</v>
      </c>
      <c r="J62" s="38">
        <f t="shared" si="0"/>
        <v>680</v>
      </c>
      <c r="K62" s="18" t="s">
        <v>876</v>
      </c>
    </row>
    <row r="63" spans="1:11" x14ac:dyDescent="0.25">
      <c r="A63" s="40" t="s">
        <v>1054</v>
      </c>
      <c r="B63" s="17" t="s">
        <v>1055</v>
      </c>
      <c r="C63" s="17" t="s">
        <v>97</v>
      </c>
      <c r="D63" s="37" t="s">
        <v>900</v>
      </c>
      <c r="E63" s="37" t="s">
        <v>900</v>
      </c>
      <c r="F63" s="19">
        <v>44336.083333333401</v>
      </c>
      <c r="G63" s="19">
        <v>44377.083333333401</v>
      </c>
      <c r="H63" s="38">
        <v>591.20000000000005</v>
      </c>
      <c r="I63" s="38">
        <v>591.6</v>
      </c>
      <c r="J63" s="38">
        <f t="shared" si="0"/>
        <v>-0.39999999999997726</v>
      </c>
      <c r="K63" s="18" t="s">
        <v>876</v>
      </c>
    </row>
    <row r="64" spans="1:11" x14ac:dyDescent="0.25">
      <c r="A64" s="40" t="s">
        <v>1056</v>
      </c>
      <c r="B64" s="17" t="s">
        <v>1057</v>
      </c>
      <c r="C64" s="23" t="s">
        <v>774</v>
      </c>
      <c r="D64" s="37" t="s">
        <v>1058</v>
      </c>
      <c r="E64" s="37" t="s">
        <v>1058</v>
      </c>
      <c r="F64" s="19">
        <v>44503.041666666802</v>
      </c>
      <c r="G64" s="19">
        <v>44773.083333333401</v>
      </c>
      <c r="H64" s="38">
        <v>14000</v>
      </c>
      <c r="I64" s="38">
        <f>12751.62+83.2</f>
        <v>12834.820000000002</v>
      </c>
      <c r="J64" s="38">
        <f t="shared" si="0"/>
        <v>1165.1799999999985</v>
      </c>
      <c r="K64" s="18" t="s">
        <v>876</v>
      </c>
    </row>
    <row r="65" spans="1:11" x14ac:dyDescent="0.25">
      <c r="A65" s="40" t="s">
        <v>1059</v>
      </c>
      <c r="B65" s="17" t="s">
        <v>1060</v>
      </c>
      <c r="C65" s="17" t="s">
        <v>508</v>
      </c>
      <c r="D65" s="37" t="s">
        <v>1061</v>
      </c>
      <c r="E65" s="41" t="s">
        <v>1061</v>
      </c>
      <c r="F65" s="19">
        <v>44238.041666666802</v>
      </c>
      <c r="G65" s="19">
        <v>44439.083333333401</v>
      </c>
      <c r="H65" s="38">
        <v>5000</v>
      </c>
      <c r="I65" s="38">
        <v>5234.47</v>
      </c>
      <c r="J65" s="38">
        <f t="shared" si="0"/>
        <v>-234.47000000000025</v>
      </c>
      <c r="K65" s="18" t="s">
        <v>876</v>
      </c>
    </row>
    <row r="66" spans="1:11" x14ac:dyDescent="0.25">
      <c r="A66" s="40" t="s">
        <v>1062</v>
      </c>
      <c r="B66" s="17" t="s">
        <v>196</v>
      </c>
      <c r="C66" s="17" t="s">
        <v>225</v>
      </c>
      <c r="D66" s="37" t="s">
        <v>1063</v>
      </c>
      <c r="E66" s="37" t="s">
        <v>1063</v>
      </c>
      <c r="F66" s="19">
        <v>44197.041666666802</v>
      </c>
      <c r="G66" s="19">
        <v>44561.041666666802</v>
      </c>
      <c r="H66" s="38">
        <v>1000</v>
      </c>
      <c r="I66" s="38">
        <v>28.03</v>
      </c>
      <c r="J66" s="38">
        <f t="shared" ref="J66:J129" si="1">H66-I66</f>
        <v>971.97</v>
      </c>
      <c r="K66" s="18" t="s">
        <v>876</v>
      </c>
    </row>
    <row r="67" spans="1:11" x14ac:dyDescent="0.25">
      <c r="A67" s="16" t="s">
        <v>1064</v>
      </c>
      <c r="B67" s="17" t="s">
        <v>1065</v>
      </c>
      <c r="C67" s="17" t="s">
        <v>1066</v>
      </c>
      <c r="D67" s="37" t="s">
        <v>1067</v>
      </c>
      <c r="E67" s="37" t="s">
        <v>1068</v>
      </c>
      <c r="F67" s="19">
        <v>44459.083333333401</v>
      </c>
      <c r="G67" s="19">
        <v>44926.041666666802</v>
      </c>
      <c r="H67" s="38">
        <v>300</v>
      </c>
      <c r="I67" s="38">
        <v>81.95</v>
      </c>
      <c r="J67" s="38">
        <f t="shared" si="1"/>
        <v>218.05</v>
      </c>
      <c r="K67" s="18" t="s">
        <v>876</v>
      </c>
    </row>
    <row r="68" spans="1:11" ht="30" x14ac:dyDescent="0.25">
      <c r="A68" s="16" t="s">
        <v>1069</v>
      </c>
      <c r="B68" s="17" t="s">
        <v>1070</v>
      </c>
      <c r="C68" s="17" t="s">
        <v>1071</v>
      </c>
      <c r="D68" s="37" t="s">
        <v>1072</v>
      </c>
      <c r="E68" s="41" t="s">
        <v>1073</v>
      </c>
      <c r="F68" s="19">
        <v>44550.041666666802</v>
      </c>
      <c r="G68" s="19">
        <v>44592.041666666802</v>
      </c>
      <c r="H68" s="38">
        <v>2700</v>
      </c>
      <c r="I68" s="38">
        <v>2629.51</v>
      </c>
      <c r="J68" s="38">
        <f t="shared" si="1"/>
        <v>70.489999999999782</v>
      </c>
      <c r="K68" s="18" t="s">
        <v>876</v>
      </c>
    </row>
    <row r="69" spans="1:11" x14ac:dyDescent="0.25">
      <c r="A69" s="16" t="s">
        <v>1074</v>
      </c>
      <c r="B69" s="17" t="s">
        <v>1075</v>
      </c>
      <c r="C69" s="23" t="s">
        <v>411</v>
      </c>
      <c r="D69" s="37" t="s">
        <v>1076</v>
      </c>
      <c r="E69" s="37" t="s">
        <v>1076</v>
      </c>
      <c r="F69" s="19">
        <v>44274.041666666802</v>
      </c>
      <c r="G69" s="19">
        <v>44681.083333333401</v>
      </c>
      <c r="H69" s="38">
        <v>16400</v>
      </c>
      <c r="I69" s="38">
        <v>16660</v>
      </c>
      <c r="J69" s="38">
        <f t="shared" si="1"/>
        <v>-260</v>
      </c>
      <c r="K69" s="18" t="s">
        <v>876</v>
      </c>
    </row>
    <row r="70" spans="1:11" ht="30" x14ac:dyDescent="0.25">
      <c r="A70" s="40" t="s">
        <v>1077</v>
      </c>
      <c r="B70" s="17" t="s">
        <v>1078</v>
      </c>
      <c r="C70" s="23" t="s">
        <v>48</v>
      </c>
      <c r="D70" s="37" t="s">
        <v>986</v>
      </c>
      <c r="E70" s="37" t="s">
        <v>986</v>
      </c>
      <c r="F70" s="19">
        <v>44197.041666666802</v>
      </c>
      <c r="G70" s="19">
        <v>44561.041666666802</v>
      </c>
      <c r="H70" s="38">
        <v>130</v>
      </c>
      <c r="I70" s="38">
        <v>130</v>
      </c>
      <c r="J70" s="38">
        <f t="shared" si="1"/>
        <v>0</v>
      </c>
      <c r="K70" s="18" t="s">
        <v>876</v>
      </c>
    </row>
    <row r="71" spans="1:11" x14ac:dyDescent="0.25">
      <c r="A71" s="40" t="s">
        <v>1079</v>
      </c>
      <c r="B71" s="17" t="s">
        <v>1080</v>
      </c>
      <c r="C71" s="17" t="s">
        <v>879</v>
      </c>
      <c r="D71" s="41" t="s">
        <v>880</v>
      </c>
      <c r="E71" s="41" t="s">
        <v>881</v>
      </c>
      <c r="F71" s="19">
        <v>44197.041666666802</v>
      </c>
      <c r="G71" s="19">
        <v>44561.041666666802</v>
      </c>
      <c r="H71" s="44">
        <v>1629</v>
      </c>
      <c r="I71" s="38">
        <v>1334.79</v>
      </c>
      <c r="J71" s="38">
        <f t="shared" si="1"/>
        <v>294.21000000000004</v>
      </c>
      <c r="K71" s="18" t="s">
        <v>876</v>
      </c>
    </row>
    <row r="72" spans="1:11" x14ac:dyDescent="0.25">
      <c r="A72" s="16" t="s">
        <v>1081</v>
      </c>
      <c r="B72" s="17" t="s">
        <v>1082</v>
      </c>
      <c r="C72" s="17" t="s">
        <v>1083</v>
      </c>
      <c r="D72" s="37" t="s">
        <v>1084</v>
      </c>
      <c r="E72" s="37" t="s">
        <v>1084</v>
      </c>
      <c r="F72" s="19">
        <v>44533.041666666802</v>
      </c>
      <c r="G72" s="19">
        <v>44592.041666666802</v>
      </c>
      <c r="H72" s="38">
        <v>200</v>
      </c>
      <c r="I72" s="38">
        <v>200</v>
      </c>
      <c r="J72" s="38">
        <f t="shared" si="1"/>
        <v>0</v>
      </c>
      <c r="K72" s="18" t="s">
        <v>876</v>
      </c>
    </row>
    <row r="73" spans="1:11" x14ac:dyDescent="0.25">
      <c r="A73" s="40" t="s">
        <v>1085</v>
      </c>
      <c r="B73" s="17" t="s">
        <v>1086</v>
      </c>
      <c r="C73" s="23" t="s">
        <v>32</v>
      </c>
      <c r="D73" s="37" t="s">
        <v>1087</v>
      </c>
      <c r="E73" s="37" t="s">
        <v>1087</v>
      </c>
      <c r="F73" s="19">
        <v>44225.041666666802</v>
      </c>
      <c r="G73" s="19">
        <v>44926.041666666802</v>
      </c>
      <c r="H73" s="38">
        <v>5000</v>
      </c>
      <c r="I73" s="38">
        <v>549.22</v>
      </c>
      <c r="J73" s="38">
        <f t="shared" si="1"/>
        <v>4450.78</v>
      </c>
      <c r="K73" s="18" t="s">
        <v>876</v>
      </c>
    </row>
    <row r="74" spans="1:11" x14ac:dyDescent="0.25">
      <c r="A74" s="40" t="s">
        <v>1088</v>
      </c>
      <c r="B74" s="17" t="s">
        <v>1089</v>
      </c>
      <c r="C74" s="17" t="s">
        <v>238</v>
      </c>
      <c r="D74" s="37" t="s">
        <v>872</v>
      </c>
      <c r="E74" s="37" t="s">
        <v>872</v>
      </c>
      <c r="F74" s="19">
        <v>44440.083333333401</v>
      </c>
      <c r="G74" s="19">
        <v>44561.041666666802</v>
      </c>
      <c r="H74" s="38">
        <v>660</v>
      </c>
      <c r="I74" s="38">
        <v>660</v>
      </c>
      <c r="J74" s="38">
        <f t="shared" si="1"/>
        <v>0</v>
      </c>
      <c r="K74" s="18" t="s">
        <v>876</v>
      </c>
    </row>
    <row r="75" spans="1:11" ht="30" x14ac:dyDescent="0.25">
      <c r="A75" s="16" t="s">
        <v>1090</v>
      </c>
      <c r="B75" s="17" t="s">
        <v>1091</v>
      </c>
      <c r="C75" s="17" t="s">
        <v>56</v>
      </c>
      <c r="D75" s="37" t="s">
        <v>1038</v>
      </c>
      <c r="E75" s="37" t="s">
        <v>1038</v>
      </c>
      <c r="F75" s="19">
        <v>44550.041666666802</v>
      </c>
      <c r="G75" s="19">
        <v>44592.041666666802</v>
      </c>
      <c r="H75" s="38">
        <v>57</v>
      </c>
      <c r="I75" s="38"/>
      <c r="J75" s="38">
        <f t="shared" si="1"/>
        <v>57</v>
      </c>
      <c r="K75" s="18" t="s">
        <v>876</v>
      </c>
    </row>
    <row r="76" spans="1:11" x14ac:dyDescent="0.25">
      <c r="A76" s="40" t="s">
        <v>1092</v>
      </c>
      <c r="B76" s="17" t="s">
        <v>1093</v>
      </c>
      <c r="C76" s="17" t="s">
        <v>734</v>
      </c>
      <c r="D76" s="37" t="s">
        <v>897</v>
      </c>
      <c r="E76" s="37" t="s">
        <v>897</v>
      </c>
      <c r="F76" s="19">
        <v>44466.083333333401</v>
      </c>
      <c r="G76" s="19">
        <v>44500.083333333401</v>
      </c>
      <c r="H76" s="38">
        <v>4910</v>
      </c>
      <c r="I76" s="38">
        <v>5551.5</v>
      </c>
      <c r="J76" s="38">
        <f t="shared" si="1"/>
        <v>-641.5</v>
      </c>
      <c r="K76" s="18" t="s">
        <v>876</v>
      </c>
    </row>
    <row r="77" spans="1:11" x14ac:dyDescent="0.25">
      <c r="A77" s="40" t="s">
        <v>1094</v>
      </c>
      <c r="B77" s="17" t="s">
        <v>1095</v>
      </c>
      <c r="C77" s="17" t="s">
        <v>1096</v>
      </c>
      <c r="D77" s="37" t="s">
        <v>1097</v>
      </c>
      <c r="E77" s="37" t="s">
        <v>1097</v>
      </c>
      <c r="F77" s="19">
        <v>44378.083333333401</v>
      </c>
      <c r="G77" s="19">
        <v>44405.083333333401</v>
      </c>
      <c r="H77" s="38">
        <v>160</v>
      </c>
      <c r="I77" s="38">
        <v>160</v>
      </c>
      <c r="J77" s="38">
        <f t="shared" si="1"/>
        <v>0</v>
      </c>
      <c r="K77" s="18" t="s">
        <v>876</v>
      </c>
    </row>
    <row r="78" spans="1:11" ht="30" x14ac:dyDescent="0.25">
      <c r="A78" s="40" t="s">
        <v>1098</v>
      </c>
      <c r="B78" s="17" t="s">
        <v>1099</v>
      </c>
      <c r="C78" s="23" t="s">
        <v>502</v>
      </c>
      <c r="D78" s="37" t="s">
        <v>1100</v>
      </c>
      <c r="E78" s="37" t="s">
        <v>504</v>
      </c>
      <c r="F78" s="19">
        <v>44440.083333333401</v>
      </c>
      <c r="G78" s="19">
        <v>44561.041666666802</v>
      </c>
      <c r="H78" s="38">
        <v>1153</v>
      </c>
      <c r="I78" s="38">
        <v>1153</v>
      </c>
      <c r="J78" s="38">
        <f t="shared" si="1"/>
        <v>0</v>
      </c>
      <c r="K78" s="18" t="s">
        <v>876</v>
      </c>
    </row>
    <row r="79" spans="1:11" x14ac:dyDescent="0.25">
      <c r="A79" s="16" t="s">
        <v>1101</v>
      </c>
      <c r="B79" s="17" t="s">
        <v>1102</v>
      </c>
      <c r="C79" s="17" t="s">
        <v>1103</v>
      </c>
      <c r="D79" s="37" t="s">
        <v>1104</v>
      </c>
      <c r="E79" s="37" t="s">
        <v>1104</v>
      </c>
      <c r="F79" s="19">
        <v>44558.041666666802</v>
      </c>
      <c r="G79" s="19">
        <v>44592.041666666802</v>
      </c>
      <c r="H79" s="38">
        <v>4744</v>
      </c>
      <c r="I79" s="38">
        <v>4744</v>
      </c>
      <c r="J79" s="38">
        <f t="shared" si="1"/>
        <v>0</v>
      </c>
      <c r="K79" s="18" t="s">
        <v>876</v>
      </c>
    </row>
    <row r="80" spans="1:11" x14ac:dyDescent="0.25">
      <c r="A80" s="16" t="s">
        <v>1105</v>
      </c>
      <c r="B80" s="17" t="s">
        <v>924</v>
      </c>
      <c r="C80" s="17" t="s">
        <v>197</v>
      </c>
      <c r="D80" s="37" t="s">
        <v>928</v>
      </c>
      <c r="E80" s="37" t="s">
        <v>928</v>
      </c>
      <c r="F80" s="19">
        <v>44197.041666666802</v>
      </c>
      <c r="G80" s="19">
        <v>44561.041666666802</v>
      </c>
      <c r="H80" s="38">
        <v>1000</v>
      </c>
      <c r="I80" s="38">
        <f>1865.71+73.51</f>
        <v>1939.22</v>
      </c>
      <c r="J80" s="38">
        <f t="shared" si="1"/>
        <v>-939.22</v>
      </c>
      <c r="K80" s="18" t="s">
        <v>876</v>
      </c>
    </row>
    <row r="81" spans="1:11" ht="30" x14ac:dyDescent="0.25">
      <c r="A81" s="16" t="s">
        <v>1106</v>
      </c>
      <c r="B81" s="17" t="s">
        <v>1107</v>
      </c>
      <c r="C81" s="17" t="s">
        <v>889</v>
      </c>
      <c r="D81" s="37" t="s">
        <v>1108</v>
      </c>
      <c r="E81" s="37" t="s">
        <v>1108</v>
      </c>
      <c r="F81" s="19">
        <v>44255.041666666802</v>
      </c>
      <c r="G81" s="19">
        <v>44985.041666666802</v>
      </c>
      <c r="H81" s="38">
        <v>9400</v>
      </c>
      <c r="I81" s="38">
        <v>5778.69</v>
      </c>
      <c r="J81" s="38">
        <f t="shared" si="1"/>
        <v>3621.3100000000004</v>
      </c>
      <c r="K81" s="18" t="s">
        <v>876</v>
      </c>
    </row>
    <row r="82" spans="1:11" ht="30" x14ac:dyDescent="0.25">
      <c r="A82" s="16" t="s">
        <v>1109</v>
      </c>
      <c r="B82" s="17" t="s">
        <v>1110</v>
      </c>
      <c r="C82" s="17" t="s">
        <v>1111</v>
      </c>
      <c r="D82" s="37" t="s">
        <v>1112</v>
      </c>
      <c r="E82" s="37" t="s">
        <v>1112</v>
      </c>
      <c r="F82" s="19">
        <v>44551.041666666802</v>
      </c>
      <c r="G82" s="19">
        <v>44592.041666666802</v>
      </c>
      <c r="H82" s="38">
        <v>1157</v>
      </c>
      <c r="I82" s="38">
        <v>1157</v>
      </c>
      <c r="J82" s="38">
        <f t="shared" si="1"/>
        <v>0</v>
      </c>
      <c r="K82" s="18" t="s">
        <v>876</v>
      </c>
    </row>
    <row r="83" spans="1:11" x14ac:dyDescent="0.25">
      <c r="A83" s="40" t="s">
        <v>1113</v>
      </c>
      <c r="B83" s="17" t="s">
        <v>1114</v>
      </c>
      <c r="C83" s="17" t="s">
        <v>1002</v>
      </c>
      <c r="D83" s="37" t="s">
        <v>1003</v>
      </c>
      <c r="E83" s="37" t="s">
        <v>1004</v>
      </c>
      <c r="F83" s="19">
        <v>44484.083333333401</v>
      </c>
      <c r="G83" s="19">
        <v>44804.083333333401</v>
      </c>
      <c r="H83" s="38">
        <v>500</v>
      </c>
      <c r="I83" s="38">
        <v>538.6</v>
      </c>
      <c r="J83" s="38">
        <f t="shared" si="1"/>
        <v>-38.600000000000023</v>
      </c>
      <c r="K83" s="18" t="s">
        <v>876</v>
      </c>
    </row>
    <row r="84" spans="1:11" x14ac:dyDescent="0.25">
      <c r="A84" s="40" t="s">
        <v>1115</v>
      </c>
      <c r="B84" s="17" t="s">
        <v>1116</v>
      </c>
      <c r="C84" s="23" t="s">
        <v>434</v>
      </c>
      <c r="D84" s="37" t="s">
        <v>925</v>
      </c>
      <c r="E84" s="37" t="s">
        <v>925</v>
      </c>
      <c r="F84" s="19">
        <v>44197.041666666802</v>
      </c>
      <c r="G84" s="19">
        <v>44561.041666666802</v>
      </c>
      <c r="H84" s="38">
        <v>1000</v>
      </c>
      <c r="I84" s="38">
        <v>0</v>
      </c>
      <c r="J84" s="38">
        <f t="shared" si="1"/>
        <v>1000</v>
      </c>
      <c r="K84" s="18" t="s">
        <v>876</v>
      </c>
    </row>
    <row r="85" spans="1:11" ht="45" x14ac:dyDescent="0.25">
      <c r="A85" s="40" t="s">
        <v>1117</v>
      </c>
      <c r="B85" s="17" t="s">
        <v>1118</v>
      </c>
      <c r="C85" s="17" t="s">
        <v>955</v>
      </c>
      <c r="D85" s="37" t="s">
        <v>956</v>
      </c>
      <c r="E85" s="37" t="s">
        <v>956</v>
      </c>
      <c r="F85" s="19">
        <v>44285.083333333401</v>
      </c>
      <c r="G85" s="19">
        <v>44926.041666666802</v>
      </c>
      <c r="H85" s="45">
        <v>2500</v>
      </c>
      <c r="I85" s="38">
        <v>2803.45</v>
      </c>
      <c r="J85" s="38">
        <f t="shared" si="1"/>
        <v>-303.44999999999982</v>
      </c>
      <c r="K85" s="18" t="s">
        <v>876</v>
      </c>
    </row>
    <row r="86" spans="1:11" x14ac:dyDescent="0.25">
      <c r="A86" s="40" t="s">
        <v>1119</v>
      </c>
      <c r="B86" s="17" t="s">
        <v>1120</v>
      </c>
      <c r="C86" s="17" t="s">
        <v>448</v>
      </c>
      <c r="D86" s="37" t="s">
        <v>996</v>
      </c>
      <c r="E86" s="37" t="s">
        <v>996</v>
      </c>
      <c r="F86" s="19">
        <v>44197.041666666802</v>
      </c>
      <c r="G86" s="19">
        <v>44561.041666666802</v>
      </c>
      <c r="H86" s="38">
        <v>1050</v>
      </c>
      <c r="I86" s="38">
        <v>825</v>
      </c>
      <c r="J86" s="38">
        <f t="shared" si="1"/>
        <v>225</v>
      </c>
      <c r="K86" s="18" t="s">
        <v>876</v>
      </c>
    </row>
    <row r="87" spans="1:11" ht="30" x14ac:dyDescent="0.25">
      <c r="A87" s="40" t="s">
        <v>1121</v>
      </c>
      <c r="B87" s="17" t="s">
        <v>1122</v>
      </c>
      <c r="C87" s="17" t="s">
        <v>103</v>
      </c>
      <c r="D87" s="37" t="s">
        <v>1123</v>
      </c>
      <c r="E87" s="37" t="s">
        <v>1123</v>
      </c>
      <c r="F87" s="19">
        <v>44498.083333333401</v>
      </c>
      <c r="G87" s="19">
        <v>44926.041666666802</v>
      </c>
      <c r="H87" s="38">
        <v>500</v>
      </c>
      <c r="I87" s="38">
        <v>118.6</v>
      </c>
      <c r="J87" s="38">
        <f t="shared" si="1"/>
        <v>381.4</v>
      </c>
      <c r="K87" s="18" t="s">
        <v>876</v>
      </c>
    </row>
    <row r="88" spans="1:11" x14ac:dyDescent="0.25">
      <c r="A88" s="16" t="s">
        <v>1124</v>
      </c>
      <c r="B88" s="17" t="s">
        <v>1125</v>
      </c>
      <c r="C88" s="17" t="s">
        <v>1126</v>
      </c>
      <c r="D88" s="37" t="s">
        <v>1127</v>
      </c>
      <c r="E88" s="41" t="s">
        <v>1127</v>
      </c>
      <c r="F88" s="19">
        <v>44445.083333333401</v>
      </c>
      <c r="G88" s="19">
        <v>44561.041666666802</v>
      </c>
      <c r="H88" s="38">
        <v>61</v>
      </c>
      <c r="I88" s="38">
        <v>60.55</v>
      </c>
      <c r="J88" s="38">
        <f t="shared" si="1"/>
        <v>0.45000000000000284</v>
      </c>
      <c r="K88" s="18" t="s">
        <v>876</v>
      </c>
    </row>
    <row r="89" spans="1:11" x14ac:dyDescent="0.25">
      <c r="A89" s="16" t="s">
        <v>1128</v>
      </c>
      <c r="B89" s="17" t="s">
        <v>1129</v>
      </c>
      <c r="C89" s="23" t="s">
        <v>1130</v>
      </c>
      <c r="D89" s="37" t="s">
        <v>1131</v>
      </c>
      <c r="E89" s="37" t="s">
        <v>1131</v>
      </c>
      <c r="F89" s="19">
        <v>44531.041666666802</v>
      </c>
      <c r="G89" s="19">
        <v>44712.083333333401</v>
      </c>
      <c r="H89" s="38">
        <v>165</v>
      </c>
      <c r="I89" s="38"/>
      <c r="J89" s="38">
        <f t="shared" si="1"/>
        <v>165</v>
      </c>
      <c r="K89" s="18" t="s">
        <v>876</v>
      </c>
    </row>
    <row r="90" spans="1:11" ht="30" x14ac:dyDescent="0.25">
      <c r="A90" s="40" t="s">
        <v>1132</v>
      </c>
      <c r="B90" s="17" t="s">
        <v>1133</v>
      </c>
      <c r="C90" s="17" t="s">
        <v>93</v>
      </c>
      <c r="D90" s="37" t="s">
        <v>962</v>
      </c>
      <c r="E90" s="37" t="s">
        <v>962</v>
      </c>
      <c r="F90" s="19">
        <v>44518.041666666802</v>
      </c>
      <c r="G90" s="19">
        <v>44561.041666666802</v>
      </c>
      <c r="H90" s="38">
        <v>60</v>
      </c>
      <c r="I90" s="38">
        <v>60</v>
      </c>
      <c r="J90" s="38">
        <f t="shared" si="1"/>
        <v>0</v>
      </c>
      <c r="K90" s="18" t="s">
        <v>876</v>
      </c>
    </row>
    <row r="91" spans="1:11" x14ac:dyDescent="0.25">
      <c r="A91" s="40" t="s">
        <v>1134</v>
      </c>
      <c r="B91" s="17" t="s">
        <v>1135</v>
      </c>
      <c r="C91" s="17" t="s">
        <v>488</v>
      </c>
      <c r="D91" s="37" t="s">
        <v>989</v>
      </c>
      <c r="E91" s="37" t="s">
        <v>989</v>
      </c>
      <c r="F91" s="19">
        <v>44440.083333333401</v>
      </c>
      <c r="G91" s="19">
        <v>44561.041666666802</v>
      </c>
      <c r="H91" s="38">
        <v>1000</v>
      </c>
      <c r="I91" s="38">
        <v>725</v>
      </c>
      <c r="J91" s="38">
        <f t="shared" si="1"/>
        <v>275</v>
      </c>
      <c r="K91" s="18" t="s">
        <v>876</v>
      </c>
    </row>
    <row r="92" spans="1:11" ht="30" x14ac:dyDescent="0.25">
      <c r="A92" s="16" t="s">
        <v>1136</v>
      </c>
      <c r="B92" s="17" t="s">
        <v>1137</v>
      </c>
      <c r="C92" s="23" t="s">
        <v>258</v>
      </c>
      <c r="D92" s="37" t="s">
        <v>1138</v>
      </c>
      <c r="E92" s="37" t="s">
        <v>1138</v>
      </c>
      <c r="F92" s="19">
        <v>44273.041666666802</v>
      </c>
      <c r="G92" s="19">
        <v>44926.041666666802</v>
      </c>
      <c r="H92" s="38">
        <v>1000</v>
      </c>
      <c r="I92" s="38">
        <v>376.03</v>
      </c>
      <c r="J92" s="38">
        <f t="shared" si="1"/>
        <v>623.97</v>
      </c>
      <c r="K92" s="18" t="s">
        <v>876</v>
      </c>
    </row>
    <row r="93" spans="1:11" x14ac:dyDescent="0.25">
      <c r="A93" s="16" t="s">
        <v>1139</v>
      </c>
      <c r="B93" s="17" t="s">
        <v>1140</v>
      </c>
      <c r="C93" s="17" t="s">
        <v>97</v>
      </c>
      <c r="D93" s="37" t="s">
        <v>900</v>
      </c>
      <c r="E93" s="37" t="s">
        <v>900</v>
      </c>
      <c r="F93" s="19">
        <v>44293.083333333401</v>
      </c>
      <c r="G93" s="19">
        <v>44926.041666666802</v>
      </c>
      <c r="H93" s="38">
        <v>3000</v>
      </c>
      <c r="I93" s="38">
        <f>3266.93+151.4</f>
        <v>3418.33</v>
      </c>
      <c r="J93" s="38">
        <f t="shared" si="1"/>
        <v>-418.32999999999993</v>
      </c>
      <c r="K93" s="18" t="s">
        <v>876</v>
      </c>
    </row>
    <row r="94" spans="1:11" x14ac:dyDescent="0.25">
      <c r="A94" s="40" t="s">
        <v>1141</v>
      </c>
      <c r="B94" s="17" t="s">
        <v>1142</v>
      </c>
      <c r="C94" s="17" t="s">
        <v>553</v>
      </c>
      <c r="D94" s="37" t="s">
        <v>1143</v>
      </c>
      <c r="E94" s="37" t="s">
        <v>1143</v>
      </c>
      <c r="F94" s="19">
        <v>44348.083333333401</v>
      </c>
      <c r="G94" s="19">
        <v>44408.083333333401</v>
      </c>
      <c r="H94" s="38">
        <v>318</v>
      </c>
      <c r="I94" s="38">
        <v>318</v>
      </c>
      <c r="J94" s="38">
        <f t="shared" si="1"/>
        <v>0</v>
      </c>
      <c r="K94" s="18" t="s">
        <v>876</v>
      </c>
    </row>
    <row r="95" spans="1:11" x14ac:dyDescent="0.25">
      <c r="A95" s="40" t="s">
        <v>1144</v>
      </c>
      <c r="B95" s="17" t="s">
        <v>214</v>
      </c>
      <c r="C95" s="17" t="s">
        <v>97</v>
      </c>
      <c r="D95" s="37" t="s">
        <v>900</v>
      </c>
      <c r="E95" s="37" t="s">
        <v>900</v>
      </c>
      <c r="F95" s="19">
        <v>44218.041666666802</v>
      </c>
      <c r="G95" s="19">
        <v>44255.041666666802</v>
      </c>
      <c r="H95" s="38">
        <v>260</v>
      </c>
      <c r="I95" s="38">
        <v>260</v>
      </c>
      <c r="J95" s="38">
        <f t="shared" si="1"/>
        <v>0</v>
      </c>
      <c r="K95" s="18" t="s">
        <v>876</v>
      </c>
    </row>
    <row r="96" spans="1:11" ht="45" x14ac:dyDescent="0.25">
      <c r="A96" s="40" t="s">
        <v>1145</v>
      </c>
      <c r="B96" s="17" t="s">
        <v>1146</v>
      </c>
      <c r="C96" s="17" t="s">
        <v>893</v>
      </c>
      <c r="D96" s="37" t="s">
        <v>894</v>
      </c>
      <c r="E96" s="37" t="s">
        <v>894</v>
      </c>
      <c r="F96" s="19">
        <v>44287.083333333401</v>
      </c>
      <c r="G96" s="19">
        <v>44560.041666666802</v>
      </c>
      <c r="H96" s="38">
        <v>1250</v>
      </c>
      <c r="I96" s="38">
        <v>1250</v>
      </c>
      <c r="J96" s="38">
        <f t="shared" si="1"/>
        <v>0</v>
      </c>
      <c r="K96" s="18" t="s">
        <v>876</v>
      </c>
    </row>
    <row r="97" spans="1:11" ht="30" x14ac:dyDescent="0.25">
      <c r="A97" s="40" t="s">
        <v>1147</v>
      </c>
      <c r="B97" s="17" t="s">
        <v>1148</v>
      </c>
      <c r="C97" s="17" t="s">
        <v>1149</v>
      </c>
      <c r="D97" s="37" t="s">
        <v>1150</v>
      </c>
      <c r="E97" s="37" t="s">
        <v>1150</v>
      </c>
      <c r="F97" s="19">
        <v>44504.041666666802</v>
      </c>
      <c r="G97" s="19">
        <v>44530.041666666802</v>
      </c>
      <c r="H97" s="38">
        <v>350</v>
      </c>
      <c r="I97" s="38">
        <v>352.4</v>
      </c>
      <c r="J97" s="38">
        <f t="shared" si="1"/>
        <v>-2.3999999999999773</v>
      </c>
      <c r="K97" s="18" t="s">
        <v>876</v>
      </c>
    </row>
    <row r="98" spans="1:11" ht="30" x14ac:dyDescent="0.25">
      <c r="A98" s="40" t="s">
        <v>1151</v>
      </c>
      <c r="B98" s="17" t="s">
        <v>1152</v>
      </c>
      <c r="C98" s="23" t="s">
        <v>529</v>
      </c>
      <c r="D98" s="37" t="s">
        <v>936</v>
      </c>
      <c r="E98" s="37" t="s">
        <v>936</v>
      </c>
      <c r="F98" s="19">
        <v>44519.041666666802</v>
      </c>
      <c r="G98" s="19">
        <v>44561.041666666802</v>
      </c>
      <c r="H98" s="38">
        <v>161</v>
      </c>
      <c r="I98" s="38">
        <v>161</v>
      </c>
      <c r="J98" s="38">
        <f t="shared" si="1"/>
        <v>0</v>
      </c>
      <c r="K98" s="18" t="s">
        <v>876</v>
      </c>
    </row>
    <row r="99" spans="1:11" x14ac:dyDescent="0.25">
      <c r="A99" s="40" t="s">
        <v>1153</v>
      </c>
      <c r="B99" s="17" t="s">
        <v>1154</v>
      </c>
      <c r="C99" s="17" t="s">
        <v>93</v>
      </c>
      <c r="D99" s="37" t="s">
        <v>962</v>
      </c>
      <c r="E99" s="37" t="s">
        <v>962</v>
      </c>
      <c r="F99" s="19">
        <v>44378.083333333401</v>
      </c>
      <c r="G99" s="19">
        <v>44408.083333333401</v>
      </c>
      <c r="H99" s="46">
        <v>1351.85</v>
      </c>
      <c r="I99" s="38">
        <v>1351.85</v>
      </c>
      <c r="J99" s="38">
        <f t="shared" si="1"/>
        <v>0</v>
      </c>
      <c r="K99" s="18" t="s">
        <v>876</v>
      </c>
    </row>
    <row r="100" spans="1:11" x14ac:dyDescent="0.25">
      <c r="A100" s="40" t="s">
        <v>1155</v>
      </c>
      <c r="B100" s="17" t="s">
        <v>1156</v>
      </c>
      <c r="C100" s="23" t="s">
        <v>191</v>
      </c>
      <c r="D100" s="37" t="s">
        <v>1157</v>
      </c>
      <c r="E100" s="37" t="s">
        <v>1157</v>
      </c>
      <c r="F100" s="19">
        <v>44440.083333333401</v>
      </c>
      <c r="G100" s="19">
        <v>44742.083333333401</v>
      </c>
      <c r="H100" s="38">
        <v>32266</v>
      </c>
      <c r="I100" s="38">
        <f>32266+9775</f>
        <v>42041</v>
      </c>
      <c r="J100" s="38">
        <f t="shared" si="1"/>
        <v>-9775</v>
      </c>
      <c r="K100" s="18" t="s">
        <v>876</v>
      </c>
    </row>
    <row r="101" spans="1:11" x14ac:dyDescent="0.25">
      <c r="A101" s="40" t="s">
        <v>1158</v>
      </c>
      <c r="B101" s="17" t="s">
        <v>1159</v>
      </c>
      <c r="C101" s="23" t="s">
        <v>1160</v>
      </c>
      <c r="D101" s="37" t="s">
        <v>1161</v>
      </c>
      <c r="E101" s="37" t="s">
        <v>1161</v>
      </c>
      <c r="F101" s="19">
        <v>44501.041666666802</v>
      </c>
      <c r="G101" s="19">
        <v>44865.041666666802</v>
      </c>
      <c r="H101" s="38">
        <v>7512.38</v>
      </c>
      <c r="I101" s="38">
        <v>7512.38</v>
      </c>
      <c r="J101" s="38">
        <f t="shared" si="1"/>
        <v>0</v>
      </c>
      <c r="K101" s="18" t="s">
        <v>876</v>
      </c>
    </row>
    <row r="102" spans="1:11" ht="30" x14ac:dyDescent="0.25">
      <c r="A102" s="16" t="s">
        <v>1162</v>
      </c>
      <c r="B102" s="17" t="s">
        <v>1163</v>
      </c>
      <c r="C102" s="17" t="s">
        <v>1164</v>
      </c>
      <c r="D102" s="37" t="s">
        <v>1165</v>
      </c>
      <c r="E102" s="37" t="s">
        <v>1165</v>
      </c>
      <c r="F102" s="19">
        <v>44545.041666666802</v>
      </c>
      <c r="G102" s="19">
        <v>44561.041666666802</v>
      </c>
      <c r="H102" s="38">
        <v>150</v>
      </c>
      <c r="I102" s="38">
        <v>126.9</v>
      </c>
      <c r="J102" s="38">
        <f t="shared" si="1"/>
        <v>23.099999999999994</v>
      </c>
      <c r="K102" s="18" t="s">
        <v>876</v>
      </c>
    </row>
    <row r="103" spans="1:11" x14ac:dyDescent="0.25">
      <c r="A103" s="40" t="s">
        <v>1166</v>
      </c>
      <c r="B103" s="17" t="s">
        <v>1167</v>
      </c>
      <c r="C103" s="17" t="s">
        <v>238</v>
      </c>
      <c r="D103" s="37" t="s">
        <v>872</v>
      </c>
      <c r="E103" s="37" t="s">
        <v>872</v>
      </c>
      <c r="F103" s="19">
        <v>44440.083333333401</v>
      </c>
      <c r="G103" s="19">
        <v>44561.041666666802</v>
      </c>
      <c r="H103" s="38">
        <v>1144</v>
      </c>
      <c r="I103" s="38">
        <v>1144</v>
      </c>
      <c r="J103" s="38">
        <f t="shared" si="1"/>
        <v>0</v>
      </c>
      <c r="K103" s="18" t="s">
        <v>876</v>
      </c>
    </row>
    <row r="104" spans="1:11" ht="30" x14ac:dyDescent="0.25">
      <c r="A104" s="40" t="s">
        <v>1168</v>
      </c>
      <c r="B104" s="17" t="s">
        <v>1169</v>
      </c>
      <c r="C104" s="17" t="s">
        <v>233</v>
      </c>
      <c r="D104" s="37" t="s">
        <v>1170</v>
      </c>
      <c r="E104" s="37" t="s">
        <v>1170</v>
      </c>
      <c r="F104" s="19">
        <v>44525.041666666802</v>
      </c>
      <c r="G104" s="19">
        <v>44561.041666666802</v>
      </c>
      <c r="H104" s="38">
        <v>1150</v>
      </c>
      <c r="I104" s="38">
        <v>1147.54</v>
      </c>
      <c r="J104" s="38">
        <f t="shared" si="1"/>
        <v>2.4600000000000364</v>
      </c>
      <c r="K104" s="18" t="s">
        <v>876</v>
      </c>
    </row>
    <row r="105" spans="1:11" ht="30" x14ac:dyDescent="0.25">
      <c r="A105" s="16" t="s">
        <v>1171</v>
      </c>
      <c r="B105" s="17" t="s">
        <v>1172</v>
      </c>
      <c r="C105" s="17" t="s">
        <v>502</v>
      </c>
      <c r="D105" s="37" t="s">
        <v>1100</v>
      </c>
      <c r="E105" s="37" t="s">
        <v>504</v>
      </c>
      <c r="F105" s="19">
        <v>44197.041666666802</v>
      </c>
      <c r="G105" s="19">
        <v>44378.083333333401</v>
      </c>
      <c r="H105" s="38">
        <v>3357.2</v>
      </c>
      <c r="I105" s="38">
        <v>860</v>
      </c>
      <c r="J105" s="38">
        <f t="shared" si="1"/>
        <v>2497.1999999999998</v>
      </c>
      <c r="K105" s="18" t="s">
        <v>876</v>
      </c>
    </row>
    <row r="106" spans="1:11" x14ac:dyDescent="0.25">
      <c r="A106" s="40" t="s">
        <v>1173</v>
      </c>
      <c r="B106" s="17" t="s">
        <v>1174</v>
      </c>
      <c r="C106" s="17" t="s">
        <v>1175</v>
      </c>
      <c r="D106" s="37" t="s">
        <v>1176</v>
      </c>
      <c r="E106" s="37" t="s">
        <v>1176</v>
      </c>
      <c r="F106" s="19">
        <v>44197.041666666802</v>
      </c>
      <c r="G106" s="19">
        <v>44561.041666666802</v>
      </c>
      <c r="H106" s="38">
        <v>4600</v>
      </c>
      <c r="I106" s="38">
        <v>4600</v>
      </c>
      <c r="J106" s="38">
        <f t="shared" si="1"/>
        <v>0</v>
      </c>
      <c r="K106" s="18" t="s">
        <v>876</v>
      </c>
    </row>
    <row r="107" spans="1:11" ht="30" x14ac:dyDescent="0.25">
      <c r="A107" s="40" t="s">
        <v>1177</v>
      </c>
      <c r="B107" s="17" t="s">
        <v>1178</v>
      </c>
      <c r="C107" s="23" t="s">
        <v>1179</v>
      </c>
      <c r="D107" s="37" t="s">
        <v>1180</v>
      </c>
      <c r="E107" s="37" t="s">
        <v>1180</v>
      </c>
      <c r="F107" s="19">
        <v>44525.041666666802</v>
      </c>
      <c r="G107" s="19">
        <v>44561.041666666802</v>
      </c>
      <c r="H107" s="38">
        <v>451</v>
      </c>
      <c r="I107" s="38">
        <v>451</v>
      </c>
      <c r="J107" s="38">
        <f t="shared" si="1"/>
        <v>0</v>
      </c>
      <c r="K107" s="18" t="s">
        <v>876</v>
      </c>
    </row>
    <row r="108" spans="1:11" x14ac:dyDescent="0.25">
      <c r="A108" s="40" t="s">
        <v>1181</v>
      </c>
      <c r="B108" s="17" t="s">
        <v>1182</v>
      </c>
      <c r="C108" s="17" t="s">
        <v>440</v>
      </c>
      <c r="D108" s="37" t="s">
        <v>1183</v>
      </c>
      <c r="E108" s="37" t="s">
        <v>1183</v>
      </c>
      <c r="F108" s="19">
        <v>44197.041666666802</v>
      </c>
      <c r="G108" s="19">
        <v>44561.041666666802</v>
      </c>
      <c r="H108" s="38">
        <v>24320</v>
      </c>
      <c r="I108" s="38">
        <v>25255.01</v>
      </c>
      <c r="J108" s="38">
        <f t="shared" si="1"/>
        <v>-935.0099999999984</v>
      </c>
      <c r="K108" s="18" t="s">
        <v>876</v>
      </c>
    </row>
    <row r="109" spans="1:11" x14ac:dyDescent="0.25">
      <c r="A109" s="16" t="s">
        <v>1184</v>
      </c>
      <c r="B109" s="17" t="s">
        <v>1185</v>
      </c>
      <c r="C109" s="17" t="s">
        <v>1186</v>
      </c>
      <c r="D109" s="37" t="s">
        <v>1187</v>
      </c>
      <c r="E109" s="37" t="s">
        <v>1187</v>
      </c>
      <c r="F109" s="19">
        <v>44197.041666666802</v>
      </c>
      <c r="G109" s="19">
        <v>44542.041666666802</v>
      </c>
      <c r="H109" s="38">
        <v>1250</v>
      </c>
      <c r="I109" s="38">
        <v>826</v>
      </c>
      <c r="J109" s="38">
        <f t="shared" si="1"/>
        <v>424</v>
      </c>
      <c r="K109" s="18" t="s">
        <v>876</v>
      </c>
    </row>
    <row r="110" spans="1:11" ht="45" x14ac:dyDescent="0.25">
      <c r="A110" s="40" t="s">
        <v>1188</v>
      </c>
      <c r="B110" s="17" t="s">
        <v>1189</v>
      </c>
      <c r="C110" s="17" t="s">
        <v>1149</v>
      </c>
      <c r="D110" s="37" t="s">
        <v>1150</v>
      </c>
      <c r="E110" s="37" t="s">
        <v>1150</v>
      </c>
      <c r="F110" s="19">
        <v>44494.083333333401</v>
      </c>
      <c r="G110" s="19">
        <v>44804.083333333401</v>
      </c>
      <c r="H110" s="38">
        <v>300</v>
      </c>
      <c r="I110" s="38">
        <v>68.02</v>
      </c>
      <c r="J110" s="38">
        <f t="shared" si="1"/>
        <v>231.98000000000002</v>
      </c>
      <c r="K110" s="18" t="s">
        <v>876</v>
      </c>
    </row>
    <row r="111" spans="1:11" ht="30" x14ac:dyDescent="0.25">
      <c r="A111" s="40" t="s">
        <v>1190</v>
      </c>
      <c r="B111" s="17" t="s">
        <v>1191</v>
      </c>
      <c r="C111" s="23" t="s">
        <v>1192</v>
      </c>
      <c r="D111" s="37" t="s">
        <v>1193</v>
      </c>
      <c r="E111" s="37" t="s">
        <v>1194</v>
      </c>
      <c r="F111" s="19">
        <v>44256.041666666802</v>
      </c>
      <c r="G111" s="19">
        <v>44907.041666666802</v>
      </c>
      <c r="H111" s="38">
        <v>6400</v>
      </c>
      <c r="I111" s="38">
        <v>8800</v>
      </c>
      <c r="J111" s="38">
        <f t="shared" si="1"/>
        <v>-2400</v>
      </c>
      <c r="K111" s="18" t="s">
        <v>876</v>
      </c>
    </row>
    <row r="112" spans="1:11" x14ac:dyDescent="0.25">
      <c r="A112" s="40" t="s">
        <v>1195</v>
      </c>
      <c r="B112" s="17" t="s">
        <v>1196</v>
      </c>
      <c r="C112" s="17" t="s">
        <v>1111</v>
      </c>
      <c r="D112" s="37" t="s">
        <v>1112</v>
      </c>
      <c r="E112" s="37" t="s">
        <v>1112</v>
      </c>
      <c r="F112" s="19">
        <v>44530.041666666802</v>
      </c>
      <c r="G112" s="19">
        <v>44804.083333333401</v>
      </c>
      <c r="H112" s="38">
        <v>1000</v>
      </c>
      <c r="I112" s="38">
        <v>131.25</v>
      </c>
      <c r="J112" s="38">
        <f t="shared" si="1"/>
        <v>868.75</v>
      </c>
      <c r="K112" s="18" t="s">
        <v>876</v>
      </c>
    </row>
    <row r="113" spans="1:11" x14ac:dyDescent="0.25">
      <c r="A113" s="40" t="s">
        <v>1197</v>
      </c>
      <c r="B113" s="17" t="s">
        <v>1198</v>
      </c>
      <c r="C113" s="17" t="s">
        <v>980</v>
      </c>
      <c r="D113" s="37" t="s">
        <v>981</v>
      </c>
      <c r="E113" s="37" t="s">
        <v>981</v>
      </c>
      <c r="F113" s="19">
        <v>44287.083333333401</v>
      </c>
      <c r="G113" s="19">
        <v>44561.041666666802</v>
      </c>
      <c r="H113" s="38">
        <v>2000</v>
      </c>
      <c r="I113" s="38">
        <v>2000</v>
      </c>
      <c r="J113" s="38">
        <f t="shared" si="1"/>
        <v>0</v>
      </c>
      <c r="K113" s="18" t="s">
        <v>876</v>
      </c>
    </row>
    <row r="114" spans="1:11" ht="30" x14ac:dyDescent="0.25">
      <c r="A114" s="40" t="s">
        <v>1199</v>
      </c>
      <c r="B114" s="17" t="s">
        <v>1200</v>
      </c>
      <c r="C114" s="17" t="s">
        <v>1201</v>
      </c>
      <c r="D114" s="37" t="s">
        <v>1202</v>
      </c>
      <c r="E114" s="37" t="s">
        <v>1202</v>
      </c>
      <c r="F114" s="19">
        <v>44448.083333333401</v>
      </c>
      <c r="G114" s="19">
        <v>44804.083333333401</v>
      </c>
      <c r="H114" s="38">
        <v>1000</v>
      </c>
      <c r="I114" s="38">
        <v>1087.1600000000001</v>
      </c>
      <c r="J114" s="38">
        <f t="shared" si="1"/>
        <v>-87.160000000000082</v>
      </c>
      <c r="K114" s="18" t="s">
        <v>876</v>
      </c>
    </row>
    <row r="115" spans="1:11" x14ac:dyDescent="0.25">
      <c r="A115" s="16" t="s">
        <v>1203</v>
      </c>
      <c r="B115" s="17" t="s">
        <v>1204</v>
      </c>
      <c r="C115" s="23" t="s">
        <v>370</v>
      </c>
      <c r="D115" s="37" t="s">
        <v>1205</v>
      </c>
      <c r="E115" s="37" t="s">
        <v>1205</v>
      </c>
      <c r="F115" s="19">
        <v>44278.041666666802</v>
      </c>
      <c r="G115" s="19">
        <v>44316.083333333401</v>
      </c>
      <c r="H115" s="38">
        <v>8496</v>
      </c>
      <c r="I115" s="38">
        <v>8496</v>
      </c>
      <c r="J115" s="38">
        <f t="shared" si="1"/>
        <v>0</v>
      </c>
      <c r="K115" s="18" t="s">
        <v>876</v>
      </c>
    </row>
    <row r="116" spans="1:11" x14ac:dyDescent="0.25">
      <c r="A116" s="40" t="s">
        <v>1206</v>
      </c>
      <c r="B116" s="17" t="s">
        <v>1207</v>
      </c>
      <c r="C116" s="17" t="s">
        <v>191</v>
      </c>
      <c r="D116" s="37" t="s">
        <v>1157</v>
      </c>
      <c r="E116" s="37" t="s">
        <v>1157</v>
      </c>
      <c r="F116" s="19">
        <v>44447.083333333401</v>
      </c>
      <c r="G116" s="19">
        <v>44742.083333333401</v>
      </c>
      <c r="H116" s="38">
        <v>5150</v>
      </c>
      <c r="I116" s="38">
        <v>5760.26</v>
      </c>
      <c r="J116" s="38">
        <f t="shared" si="1"/>
        <v>-610.26000000000022</v>
      </c>
      <c r="K116" s="18" t="s">
        <v>876</v>
      </c>
    </row>
    <row r="117" spans="1:11" x14ac:dyDescent="0.25">
      <c r="A117" s="40" t="s">
        <v>1208</v>
      </c>
      <c r="B117" s="17" t="s">
        <v>1209</v>
      </c>
      <c r="C117" s="17" t="s">
        <v>386</v>
      </c>
      <c r="D117" s="37" t="s">
        <v>965</v>
      </c>
      <c r="E117" s="37" t="s">
        <v>965</v>
      </c>
      <c r="F117" s="19">
        <v>44197.041666666802</v>
      </c>
      <c r="G117" s="19">
        <v>44561.041666666802</v>
      </c>
      <c r="H117" s="38">
        <v>1000</v>
      </c>
      <c r="I117" s="38">
        <v>835.9</v>
      </c>
      <c r="J117" s="38">
        <f t="shared" si="1"/>
        <v>164.10000000000002</v>
      </c>
      <c r="K117" s="18" t="s">
        <v>876</v>
      </c>
    </row>
    <row r="118" spans="1:11" ht="30" x14ac:dyDescent="0.25">
      <c r="A118" s="40" t="s">
        <v>1210</v>
      </c>
      <c r="B118" s="17" t="s">
        <v>1211</v>
      </c>
      <c r="C118" s="17" t="s">
        <v>879</v>
      </c>
      <c r="D118" s="41" t="s">
        <v>880</v>
      </c>
      <c r="E118" s="41" t="s">
        <v>881</v>
      </c>
      <c r="F118" s="19">
        <v>44440.083333333401</v>
      </c>
      <c r="G118" s="19">
        <v>44469.083333333401</v>
      </c>
      <c r="H118" s="38">
        <v>1250</v>
      </c>
      <c r="I118" s="38">
        <v>1250</v>
      </c>
      <c r="J118" s="38">
        <f t="shared" si="1"/>
        <v>0</v>
      </c>
      <c r="K118" s="18" t="s">
        <v>876</v>
      </c>
    </row>
    <row r="119" spans="1:11" x14ac:dyDescent="0.25">
      <c r="A119" s="40" t="s">
        <v>1212</v>
      </c>
      <c r="B119" s="17" t="s">
        <v>1213</v>
      </c>
      <c r="C119" s="17" t="s">
        <v>1214</v>
      </c>
      <c r="D119" s="37" t="s">
        <v>1215</v>
      </c>
      <c r="E119" s="37" t="s">
        <v>1215</v>
      </c>
      <c r="F119" s="19">
        <v>44503.041666666802</v>
      </c>
      <c r="G119" s="19">
        <v>44530.041666666802</v>
      </c>
      <c r="H119" s="38">
        <v>111</v>
      </c>
      <c r="I119" s="38">
        <v>111.48</v>
      </c>
      <c r="J119" s="38">
        <f t="shared" si="1"/>
        <v>-0.48000000000000398</v>
      </c>
      <c r="K119" s="18" t="s">
        <v>876</v>
      </c>
    </row>
    <row r="120" spans="1:11" x14ac:dyDescent="0.25">
      <c r="A120" s="40" t="s">
        <v>1216</v>
      </c>
      <c r="B120" s="17" t="s">
        <v>1217</v>
      </c>
      <c r="C120" s="17" t="s">
        <v>163</v>
      </c>
      <c r="D120" s="37" t="s">
        <v>1011</v>
      </c>
      <c r="E120" s="37" t="s">
        <v>1011</v>
      </c>
      <c r="F120" s="19">
        <v>44348.083333333401</v>
      </c>
      <c r="G120" s="19">
        <v>44469.083333333401</v>
      </c>
      <c r="H120" s="38">
        <v>9650</v>
      </c>
      <c r="I120" s="38">
        <v>11886.35</v>
      </c>
      <c r="J120" s="38">
        <f t="shared" si="1"/>
        <v>-2236.3500000000004</v>
      </c>
      <c r="K120" s="18" t="s">
        <v>876</v>
      </c>
    </row>
    <row r="121" spans="1:11" ht="45" x14ac:dyDescent="0.25">
      <c r="A121" s="40" t="s">
        <v>1218</v>
      </c>
      <c r="B121" s="17" t="s">
        <v>1219</v>
      </c>
      <c r="C121" s="17" t="s">
        <v>93</v>
      </c>
      <c r="D121" s="37" t="s">
        <v>962</v>
      </c>
      <c r="E121" s="37" t="s">
        <v>962</v>
      </c>
      <c r="F121" s="19">
        <v>44447.083333333401</v>
      </c>
      <c r="G121" s="19">
        <v>44561.041666666802</v>
      </c>
      <c r="H121" s="38">
        <v>2400</v>
      </c>
      <c r="I121" s="38">
        <v>2390</v>
      </c>
      <c r="J121" s="38">
        <f t="shared" si="1"/>
        <v>10</v>
      </c>
      <c r="K121" s="18" t="s">
        <v>876</v>
      </c>
    </row>
    <row r="122" spans="1:11" ht="30" x14ac:dyDescent="0.25">
      <c r="A122" s="16" t="s">
        <v>1220</v>
      </c>
      <c r="B122" s="17" t="s">
        <v>1221</v>
      </c>
      <c r="C122" s="17" t="s">
        <v>1222</v>
      </c>
      <c r="D122" s="37" t="s">
        <v>1223</v>
      </c>
      <c r="E122" s="37" t="s">
        <v>1223</v>
      </c>
      <c r="F122" s="19">
        <v>44197.041666666802</v>
      </c>
      <c r="G122" s="19">
        <v>44317.083333333401</v>
      </c>
      <c r="H122" s="38">
        <v>2175</v>
      </c>
      <c r="I122" s="38">
        <v>1781.44</v>
      </c>
      <c r="J122" s="38">
        <f t="shared" si="1"/>
        <v>393.55999999999995</v>
      </c>
      <c r="K122" s="18" t="s">
        <v>876</v>
      </c>
    </row>
    <row r="123" spans="1:11" ht="30" x14ac:dyDescent="0.25">
      <c r="A123" s="40" t="s">
        <v>1224</v>
      </c>
      <c r="B123" s="17" t="s">
        <v>1225</v>
      </c>
      <c r="C123" s="17" t="s">
        <v>992</v>
      </c>
      <c r="D123" s="37" t="s">
        <v>993</v>
      </c>
      <c r="E123" s="37" t="s">
        <v>993</v>
      </c>
      <c r="F123" s="19">
        <v>44543.041666666802</v>
      </c>
      <c r="G123" s="19">
        <v>44592.041666666802</v>
      </c>
      <c r="H123" s="38">
        <v>1188.52</v>
      </c>
      <c r="I123" s="38">
        <v>1188.52</v>
      </c>
      <c r="J123" s="38">
        <f t="shared" si="1"/>
        <v>0</v>
      </c>
      <c r="K123" s="18" t="s">
        <v>876</v>
      </c>
    </row>
    <row r="124" spans="1:11" ht="30" x14ac:dyDescent="0.25">
      <c r="A124" s="40" t="s">
        <v>1226</v>
      </c>
      <c r="B124" s="17" t="s">
        <v>1227</v>
      </c>
      <c r="C124" s="17" t="s">
        <v>93</v>
      </c>
      <c r="D124" s="37" t="s">
        <v>962</v>
      </c>
      <c r="E124" s="37" t="s">
        <v>962</v>
      </c>
      <c r="F124" s="19">
        <v>44494.083333333401</v>
      </c>
      <c r="G124" s="19">
        <v>44530.041666666802</v>
      </c>
      <c r="H124" s="38">
        <v>380</v>
      </c>
      <c r="I124" s="38">
        <v>380</v>
      </c>
      <c r="J124" s="38">
        <f t="shared" si="1"/>
        <v>0</v>
      </c>
      <c r="K124" s="18" t="s">
        <v>876</v>
      </c>
    </row>
    <row r="125" spans="1:11" ht="30" x14ac:dyDescent="0.25">
      <c r="A125" s="40" t="s">
        <v>1228</v>
      </c>
      <c r="B125" s="17" t="s">
        <v>1229</v>
      </c>
      <c r="C125" s="17" t="s">
        <v>508</v>
      </c>
      <c r="D125" s="37" t="s">
        <v>1061</v>
      </c>
      <c r="E125" s="37" t="s">
        <v>1061</v>
      </c>
      <c r="F125" s="19">
        <v>44499.083333333401</v>
      </c>
      <c r="G125" s="19">
        <v>44804.083333333401</v>
      </c>
      <c r="H125" s="38">
        <v>15000</v>
      </c>
      <c r="I125" s="38">
        <v>17402.36</v>
      </c>
      <c r="J125" s="38">
        <f t="shared" si="1"/>
        <v>-2402.3600000000006</v>
      </c>
      <c r="K125" s="18" t="s">
        <v>876</v>
      </c>
    </row>
    <row r="126" spans="1:11" x14ac:dyDescent="0.25">
      <c r="A126" s="40" t="s">
        <v>1230</v>
      </c>
      <c r="B126" s="17" t="s">
        <v>1231</v>
      </c>
      <c r="C126" s="17" t="s">
        <v>48</v>
      </c>
      <c r="D126" s="37" t="s">
        <v>986</v>
      </c>
      <c r="E126" s="37" t="s">
        <v>986</v>
      </c>
      <c r="F126" s="19">
        <v>44235.041666666802</v>
      </c>
      <c r="G126" s="19">
        <v>44926.041666666802</v>
      </c>
      <c r="H126" s="38">
        <v>3000</v>
      </c>
      <c r="I126" s="38">
        <v>925.41</v>
      </c>
      <c r="J126" s="38">
        <f t="shared" si="1"/>
        <v>2074.59</v>
      </c>
      <c r="K126" s="18" t="s">
        <v>876</v>
      </c>
    </row>
    <row r="127" spans="1:11" x14ac:dyDescent="0.25">
      <c r="A127" s="16" t="s">
        <v>1232</v>
      </c>
      <c r="B127" s="17" t="s">
        <v>1233</v>
      </c>
      <c r="C127" s="17" t="s">
        <v>217</v>
      </c>
      <c r="D127" s="37" t="s">
        <v>1234</v>
      </c>
      <c r="E127" s="37" t="s">
        <v>1234</v>
      </c>
      <c r="F127" s="19">
        <v>44293.083333333401</v>
      </c>
      <c r="G127" s="19">
        <v>44347.083333333401</v>
      </c>
      <c r="H127" s="38">
        <v>5100.5</v>
      </c>
      <c r="I127" s="38">
        <v>4920.5</v>
      </c>
      <c r="J127" s="38">
        <f t="shared" si="1"/>
        <v>180</v>
      </c>
      <c r="K127" s="18" t="s">
        <v>876</v>
      </c>
    </row>
    <row r="128" spans="1:11" ht="30" x14ac:dyDescent="0.25">
      <c r="A128" s="40" t="s">
        <v>1235</v>
      </c>
      <c r="B128" s="17" t="s">
        <v>1236</v>
      </c>
      <c r="C128" s="17" t="s">
        <v>1237</v>
      </c>
      <c r="D128" s="37" t="s">
        <v>1238</v>
      </c>
      <c r="E128" s="37" t="s">
        <v>1238</v>
      </c>
      <c r="F128" s="19">
        <v>44409.083333333401</v>
      </c>
      <c r="G128" s="19">
        <v>44469.083333333401</v>
      </c>
      <c r="H128" s="38">
        <v>3547</v>
      </c>
      <c r="I128" s="38">
        <v>0</v>
      </c>
      <c r="J128" s="38">
        <f t="shared" si="1"/>
        <v>3547</v>
      </c>
      <c r="K128" s="18" t="s">
        <v>876</v>
      </c>
    </row>
    <row r="129" spans="1:11" x14ac:dyDescent="0.25">
      <c r="A129" s="16" t="s">
        <v>1239</v>
      </c>
      <c r="B129" s="17" t="s">
        <v>1240</v>
      </c>
      <c r="C129" s="17" t="s">
        <v>893</v>
      </c>
      <c r="D129" s="37" t="s">
        <v>894</v>
      </c>
      <c r="E129" s="37" t="s">
        <v>894</v>
      </c>
      <c r="F129" s="19">
        <v>44206.041666666802</v>
      </c>
      <c r="G129" s="19">
        <v>44561.041666666802</v>
      </c>
      <c r="H129" s="38">
        <v>4500</v>
      </c>
      <c r="I129" s="38">
        <v>3568.7</v>
      </c>
      <c r="J129" s="38">
        <f t="shared" si="1"/>
        <v>931.30000000000018</v>
      </c>
      <c r="K129" s="18" t="s">
        <v>876</v>
      </c>
    </row>
    <row r="130" spans="1:11" ht="30" x14ac:dyDescent="0.25">
      <c r="A130" s="40" t="s">
        <v>1241</v>
      </c>
      <c r="B130" s="17" t="s">
        <v>1242</v>
      </c>
      <c r="C130" s="17" t="s">
        <v>1243</v>
      </c>
      <c r="D130" s="37" t="s">
        <v>1244</v>
      </c>
      <c r="E130" s="37" t="s">
        <v>1245</v>
      </c>
      <c r="F130" s="19">
        <v>44509.041666666802</v>
      </c>
      <c r="G130" s="19">
        <v>44530.041666666802</v>
      </c>
      <c r="H130" s="38">
        <v>48</v>
      </c>
      <c r="I130" s="38">
        <v>48.85</v>
      </c>
      <c r="J130" s="38">
        <f t="shared" ref="J130:J188" si="2">H130-I130</f>
        <v>-0.85000000000000142</v>
      </c>
      <c r="K130" s="18" t="s">
        <v>876</v>
      </c>
    </row>
    <row r="131" spans="1:11" ht="30" x14ac:dyDescent="0.25">
      <c r="A131" s="40" t="s">
        <v>1246</v>
      </c>
      <c r="B131" s="17" t="s">
        <v>1247</v>
      </c>
      <c r="C131" s="17" t="s">
        <v>1248</v>
      </c>
      <c r="D131" s="37" t="s">
        <v>1249</v>
      </c>
      <c r="E131" s="37" t="s">
        <v>1249</v>
      </c>
      <c r="F131" s="19">
        <v>44197.041666666802</v>
      </c>
      <c r="G131" s="19">
        <v>44542.041666666802</v>
      </c>
      <c r="H131" s="38">
        <v>550</v>
      </c>
      <c r="I131" s="38">
        <v>550</v>
      </c>
      <c r="J131" s="38">
        <f t="shared" si="2"/>
        <v>0</v>
      </c>
      <c r="K131" s="18" t="s">
        <v>876</v>
      </c>
    </row>
    <row r="132" spans="1:11" ht="30" x14ac:dyDescent="0.25">
      <c r="A132" s="40" t="s">
        <v>1250</v>
      </c>
      <c r="B132" s="17" t="s">
        <v>1251</v>
      </c>
      <c r="C132" s="17" t="s">
        <v>879</v>
      </c>
      <c r="D132" s="41" t="s">
        <v>880</v>
      </c>
      <c r="E132" s="41" t="s">
        <v>881</v>
      </c>
      <c r="F132" s="19">
        <v>44440.083333333401</v>
      </c>
      <c r="G132" s="19">
        <v>44561.041666666802</v>
      </c>
      <c r="H132" s="38">
        <v>10000</v>
      </c>
      <c r="I132" s="38">
        <v>13349.22</v>
      </c>
      <c r="J132" s="38">
        <f t="shared" si="2"/>
        <v>-3349.2199999999993</v>
      </c>
      <c r="K132" s="18" t="s">
        <v>876</v>
      </c>
    </row>
    <row r="133" spans="1:11" x14ac:dyDescent="0.25">
      <c r="A133" s="40" t="s">
        <v>1252</v>
      </c>
      <c r="B133" s="17" t="s">
        <v>1253</v>
      </c>
      <c r="C133" s="17" t="s">
        <v>893</v>
      </c>
      <c r="D133" s="37" t="s">
        <v>894</v>
      </c>
      <c r="E133" s="37" t="s">
        <v>894</v>
      </c>
      <c r="F133" s="19">
        <v>44470.083333333401</v>
      </c>
      <c r="G133" s="19">
        <v>44651.083333333401</v>
      </c>
      <c r="H133" s="38">
        <v>21000</v>
      </c>
      <c r="I133" s="38">
        <v>19695.5</v>
      </c>
      <c r="J133" s="38">
        <f t="shared" si="2"/>
        <v>1304.5</v>
      </c>
      <c r="K133" s="18" t="s">
        <v>876</v>
      </c>
    </row>
    <row r="134" spans="1:11" x14ac:dyDescent="0.25">
      <c r="A134" s="40" t="s">
        <v>1254</v>
      </c>
      <c r="B134" s="17" t="s">
        <v>1255</v>
      </c>
      <c r="C134" s="23" t="s">
        <v>1256</v>
      </c>
      <c r="D134" s="37" t="s">
        <v>1257</v>
      </c>
      <c r="E134" s="37" t="s">
        <v>1257</v>
      </c>
      <c r="F134" s="19">
        <v>44440.083333333401</v>
      </c>
      <c r="G134" s="19">
        <v>44469.083333333401</v>
      </c>
      <c r="H134" s="38">
        <v>1580</v>
      </c>
      <c r="I134" s="38">
        <v>1412.3</v>
      </c>
      <c r="J134" s="38">
        <f t="shared" si="2"/>
        <v>167.70000000000005</v>
      </c>
      <c r="K134" s="18" t="s">
        <v>876</v>
      </c>
    </row>
    <row r="135" spans="1:11" x14ac:dyDescent="0.25">
      <c r="A135" s="40" t="s">
        <v>1258</v>
      </c>
      <c r="B135" s="17" t="s">
        <v>1259</v>
      </c>
      <c r="C135" s="23" t="s">
        <v>297</v>
      </c>
      <c r="D135" s="37" t="s">
        <v>1260</v>
      </c>
      <c r="E135" s="37" t="s">
        <v>1260</v>
      </c>
      <c r="F135" s="19">
        <v>44336.083333333401</v>
      </c>
      <c r="G135" s="19">
        <v>44469.083333333401</v>
      </c>
      <c r="H135" s="38">
        <v>4200</v>
      </c>
      <c r="I135" s="38">
        <v>1742.04</v>
      </c>
      <c r="J135" s="38">
        <f t="shared" si="2"/>
        <v>2457.96</v>
      </c>
      <c r="K135" s="18" t="s">
        <v>876</v>
      </c>
    </row>
    <row r="136" spans="1:11" x14ac:dyDescent="0.25">
      <c r="A136" s="16" t="s">
        <v>1261</v>
      </c>
      <c r="B136" s="17" t="s">
        <v>1262</v>
      </c>
      <c r="C136" s="17" t="s">
        <v>217</v>
      </c>
      <c r="D136" s="37" t="s">
        <v>1234</v>
      </c>
      <c r="E136" s="37" t="s">
        <v>1234</v>
      </c>
      <c r="F136" s="19">
        <v>44306.083333333401</v>
      </c>
      <c r="G136" s="19">
        <v>44347.083333333401</v>
      </c>
      <c r="H136" s="38">
        <v>1900</v>
      </c>
      <c r="I136" s="38">
        <v>1900</v>
      </c>
      <c r="J136" s="38">
        <f t="shared" si="2"/>
        <v>0</v>
      </c>
      <c r="K136" s="18" t="s">
        <v>876</v>
      </c>
    </row>
    <row r="137" spans="1:11" x14ac:dyDescent="0.25">
      <c r="A137" s="40" t="s">
        <v>1263</v>
      </c>
      <c r="B137" s="17" t="s">
        <v>1264</v>
      </c>
      <c r="C137" s="17" t="s">
        <v>448</v>
      </c>
      <c r="D137" s="37" t="s">
        <v>996</v>
      </c>
      <c r="E137" s="37" t="s">
        <v>996</v>
      </c>
      <c r="F137" s="19">
        <v>44197.041666666802</v>
      </c>
      <c r="G137" s="19">
        <v>44561.041666666802</v>
      </c>
      <c r="H137" s="38">
        <v>408.5</v>
      </c>
      <c r="I137" s="38">
        <v>408.5</v>
      </c>
      <c r="J137" s="38">
        <f t="shared" si="2"/>
        <v>0</v>
      </c>
      <c r="K137" s="18" t="s">
        <v>876</v>
      </c>
    </row>
    <row r="138" spans="1:11" x14ac:dyDescent="0.25">
      <c r="A138" s="16" t="s">
        <v>1265</v>
      </c>
      <c r="B138" s="17" t="s">
        <v>1266</v>
      </c>
      <c r="C138" s="17" t="s">
        <v>909</v>
      </c>
      <c r="D138" s="37" t="s">
        <v>910</v>
      </c>
      <c r="E138" s="37" t="s">
        <v>910</v>
      </c>
      <c r="F138" s="19">
        <v>44287.083333333401</v>
      </c>
      <c r="G138" s="19">
        <v>44347.083333333401</v>
      </c>
      <c r="H138" s="38">
        <v>2420.35</v>
      </c>
      <c r="I138" s="38">
        <v>2698.27</v>
      </c>
      <c r="J138" s="38">
        <f t="shared" si="2"/>
        <v>-277.92000000000007</v>
      </c>
      <c r="K138" s="18" t="s">
        <v>876</v>
      </c>
    </row>
    <row r="139" spans="1:11" x14ac:dyDescent="0.25">
      <c r="A139" s="40" t="s">
        <v>1267</v>
      </c>
      <c r="B139" s="17" t="s">
        <v>1268</v>
      </c>
      <c r="C139" s="17" t="s">
        <v>1269</v>
      </c>
      <c r="D139" s="37" t="s">
        <v>1270</v>
      </c>
      <c r="E139" s="37" t="s">
        <v>1271</v>
      </c>
      <c r="F139" s="19">
        <v>44440.083333333401</v>
      </c>
      <c r="G139" s="19">
        <v>44561.041666666802</v>
      </c>
      <c r="H139" s="38">
        <v>951</v>
      </c>
      <c r="I139" s="38">
        <v>951</v>
      </c>
      <c r="J139" s="38">
        <f t="shared" si="2"/>
        <v>0</v>
      </c>
      <c r="K139" s="18" t="s">
        <v>876</v>
      </c>
    </row>
    <row r="140" spans="1:11" x14ac:dyDescent="0.25">
      <c r="A140" s="16" t="s">
        <v>1272</v>
      </c>
      <c r="B140" s="17" t="s">
        <v>1273</v>
      </c>
      <c r="C140" s="17" t="s">
        <v>1149</v>
      </c>
      <c r="D140" s="37" t="s">
        <v>1150</v>
      </c>
      <c r="E140" s="41" t="s">
        <v>1150</v>
      </c>
      <c r="F140" s="19">
        <v>44558.041666666802</v>
      </c>
      <c r="G140" s="19">
        <v>44592.041666666802</v>
      </c>
      <c r="H140" s="38">
        <v>192</v>
      </c>
      <c r="I140" s="38">
        <v>191.71</v>
      </c>
      <c r="J140" s="38">
        <f t="shared" si="2"/>
        <v>0.28999999999999204</v>
      </c>
      <c r="K140" s="18" t="s">
        <v>876</v>
      </c>
    </row>
    <row r="141" spans="1:11" x14ac:dyDescent="0.25">
      <c r="A141" s="40" t="s">
        <v>1274</v>
      </c>
      <c r="B141" s="17" t="s">
        <v>1275</v>
      </c>
      <c r="C141" s="17" t="s">
        <v>421</v>
      </c>
      <c r="D141" s="37" t="s">
        <v>999</v>
      </c>
      <c r="E141" s="37" t="s">
        <v>999</v>
      </c>
      <c r="F141" s="19">
        <v>44197.041666666802</v>
      </c>
      <c r="G141" s="19">
        <v>44561.041666666802</v>
      </c>
      <c r="H141" s="38">
        <v>4154</v>
      </c>
      <c r="I141" s="38">
        <v>4154.1000000000004</v>
      </c>
      <c r="J141" s="38">
        <f t="shared" si="2"/>
        <v>-0.1000000000003638</v>
      </c>
      <c r="K141" s="18" t="s">
        <v>876</v>
      </c>
    </row>
    <row r="142" spans="1:11" ht="30" x14ac:dyDescent="0.25">
      <c r="A142" s="40" t="s">
        <v>1276</v>
      </c>
      <c r="B142" s="17" t="s">
        <v>1277</v>
      </c>
      <c r="C142" s="17" t="s">
        <v>879</v>
      </c>
      <c r="D142" s="41" t="s">
        <v>880</v>
      </c>
      <c r="E142" s="41" t="s">
        <v>881</v>
      </c>
      <c r="F142" s="19">
        <v>44197.041666666802</v>
      </c>
      <c r="G142" s="19">
        <v>44926.041666666802</v>
      </c>
      <c r="H142" s="38">
        <v>4850</v>
      </c>
      <c r="I142" s="38">
        <v>3975.41</v>
      </c>
      <c r="J142" s="38">
        <f t="shared" si="2"/>
        <v>874.59000000000015</v>
      </c>
      <c r="K142" s="18" t="s">
        <v>876</v>
      </c>
    </row>
    <row r="143" spans="1:11" x14ac:dyDescent="0.25">
      <c r="A143" s="16" t="s">
        <v>1278</v>
      </c>
      <c r="B143" s="17" t="s">
        <v>1279</v>
      </c>
      <c r="C143" s="17" t="s">
        <v>1280</v>
      </c>
      <c r="D143" s="37" t="s">
        <v>1281</v>
      </c>
      <c r="E143" s="37" t="s">
        <v>1281</v>
      </c>
      <c r="F143" s="19">
        <v>44197.041666666802</v>
      </c>
      <c r="G143" s="19">
        <v>44317.083333333401</v>
      </c>
      <c r="H143" s="38">
        <v>16600</v>
      </c>
      <c r="I143" s="38">
        <v>16600</v>
      </c>
      <c r="J143" s="38">
        <f>H143-I143</f>
        <v>0</v>
      </c>
      <c r="K143" s="18" t="s">
        <v>876</v>
      </c>
    </row>
    <row r="144" spans="1:11" ht="30" x14ac:dyDescent="0.25">
      <c r="A144" s="16" t="s">
        <v>1282</v>
      </c>
      <c r="B144" s="17" t="s">
        <v>1283</v>
      </c>
      <c r="C144" s="17" t="s">
        <v>72</v>
      </c>
      <c r="D144" s="37" t="s">
        <v>916</v>
      </c>
      <c r="E144" s="37" t="s">
        <v>916</v>
      </c>
      <c r="F144" s="19">
        <v>44544.041666666802</v>
      </c>
      <c r="G144" s="19">
        <v>44561.041666666802</v>
      </c>
      <c r="H144" s="38">
        <v>254</v>
      </c>
      <c r="I144" s="38">
        <v>254</v>
      </c>
      <c r="J144" s="38">
        <f t="shared" si="2"/>
        <v>0</v>
      </c>
      <c r="K144" s="18" t="s">
        <v>876</v>
      </c>
    </row>
    <row r="145" spans="1:11" x14ac:dyDescent="0.25">
      <c r="A145" s="16" t="s">
        <v>1284</v>
      </c>
      <c r="B145" s="17" t="s">
        <v>1285</v>
      </c>
      <c r="C145" s="17" t="s">
        <v>148</v>
      </c>
      <c r="D145" s="37" t="s">
        <v>150</v>
      </c>
      <c r="E145" s="37" t="s">
        <v>1286</v>
      </c>
      <c r="F145" s="19">
        <v>44197.041666666802</v>
      </c>
      <c r="G145" s="19">
        <v>44561.041666666802</v>
      </c>
      <c r="H145" s="38">
        <v>2000</v>
      </c>
      <c r="I145" s="38">
        <v>3105</v>
      </c>
      <c r="J145" s="38">
        <f t="shared" si="2"/>
        <v>-1105</v>
      </c>
      <c r="K145" s="18" t="s">
        <v>876</v>
      </c>
    </row>
    <row r="146" spans="1:11" ht="30" x14ac:dyDescent="0.25">
      <c r="A146" s="16" t="s">
        <v>1287</v>
      </c>
      <c r="B146" s="17" t="s">
        <v>1288</v>
      </c>
      <c r="C146" s="17" t="s">
        <v>244</v>
      </c>
      <c r="D146" s="37" t="s">
        <v>1289</v>
      </c>
      <c r="E146" s="37" t="s">
        <v>1289</v>
      </c>
      <c r="F146" s="19">
        <v>44228.041666666802</v>
      </c>
      <c r="G146" s="19">
        <v>44408.083333333401</v>
      </c>
      <c r="H146" s="38">
        <v>17500</v>
      </c>
      <c r="I146" s="38">
        <v>22864.639999999999</v>
      </c>
      <c r="J146" s="38">
        <f t="shared" si="2"/>
        <v>-5364.6399999999994</v>
      </c>
      <c r="K146" s="18" t="s">
        <v>876</v>
      </c>
    </row>
    <row r="147" spans="1:11" ht="30" x14ac:dyDescent="0.25">
      <c r="A147" s="24" t="s">
        <v>1290</v>
      </c>
      <c r="B147" s="17" t="s">
        <v>1291</v>
      </c>
      <c r="C147" s="17" t="s">
        <v>65</v>
      </c>
      <c r="D147" s="37" t="s">
        <v>1041</v>
      </c>
      <c r="E147" s="37" t="s">
        <v>1041</v>
      </c>
      <c r="F147" s="19">
        <v>44533.041666666802</v>
      </c>
      <c r="G147" s="19">
        <v>44804.083333333401</v>
      </c>
      <c r="H147" s="38">
        <v>2000</v>
      </c>
      <c r="I147" s="38">
        <f>1349.75+835.46</f>
        <v>2185.21</v>
      </c>
      <c r="J147" s="38">
        <f t="shared" si="2"/>
        <v>-185.21000000000004</v>
      </c>
      <c r="K147" s="18" t="s">
        <v>876</v>
      </c>
    </row>
    <row r="148" spans="1:11" ht="30" x14ac:dyDescent="0.25">
      <c r="A148" s="40" t="s">
        <v>1292</v>
      </c>
      <c r="B148" s="17" t="s">
        <v>1293</v>
      </c>
      <c r="C148" s="17" t="s">
        <v>39</v>
      </c>
      <c r="D148" s="37" t="s">
        <v>41</v>
      </c>
      <c r="E148" s="37" t="s">
        <v>1294</v>
      </c>
      <c r="F148" s="19">
        <v>44532.041666666802</v>
      </c>
      <c r="G148" s="19">
        <v>44592.041666666802</v>
      </c>
      <c r="H148" s="38">
        <v>600</v>
      </c>
      <c r="I148" s="38">
        <v>0</v>
      </c>
      <c r="J148" s="38">
        <f t="shared" si="2"/>
        <v>600</v>
      </c>
      <c r="K148" s="18" t="s">
        <v>876</v>
      </c>
    </row>
    <row r="149" spans="1:11" ht="30" x14ac:dyDescent="0.25">
      <c r="A149" s="16" t="s">
        <v>1295</v>
      </c>
      <c r="B149" s="17" t="s">
        <v>1296</v>
      </c>
      <c r="C149" s="17" t="s">
        <v>1222</v>
      </c>
      <c r="D149" s="37" t="s">
        <v>1223</v>
      </c>
      <c r="E149" s="37" t="s">
        <v>1223</v>
      </c>
      <c r="F149" s="19">
        <v>44197.041666666802</v>
      </c>
      <c r="G149" s="19">
        <v>44561.041666666802</v>
      </c>
      <c r="H149" s="38">
        <v>1950</v>
      </c>
      <c r="I149" s="38">
        <v>1598.37</v>
      </c>
      <c r="J149" s="38">
        <f t="shared" si="2"/>
        <v>351.63000000000011</v>
      </c>
      <c r="K149" s="18" t="s">
        <v>876</v>
      </c>
    </row>
    <row r="150" spans="1:11" x14ac:dyDescent="0.25">
      <c r="A150" s="16" t="s">
        <v>1297</v>
      </c>
      <c r="B150" s="17" t="s">
        <v>1298</v>
      </c>
      <c r="C150" s="17" t="s">
        <v>1299</v>
      </c>
      <c r="D150" s="37" t="s">
        <v>1300</v>
      </c>
      <c r="E150" s="37" t="s">
        <v>1301</v>
      </c>
      <c r="F150" s="19">
        <v>44523.041666666802</v>
      </c>
      <c r="G150" s="19">
        <v>44620.041666666802</v>
      </c>
      <c r="H150" s="38">
        <v>300</v>
      </c>
      <c r="I150" s="38">
        <v>300</v>
      </c>
      <c r="J150" s="38">
        <f t="shared" si="2"/>
        <v>0</v>
      </c>
      <c r="K150" s="18" t="s">
        <v>876</v>
      </c>
    </row>
    <row r="151" spans="1:11" ht="30" x14ac:dyDescent="0.25">
      <c r="A151" s="16" t="s">
        <v>1302</v>
      </c>
      <c r="B151" s="17" t="s">
        <v>1303</v>
      </c>
      <c r="C151" s="17" t="s">
        <v>429</v>
      </c>
      <c r="D151" s="41" t="s">
        <v>430</v>
      </c>
      <c r="E151" s="37" t="s">
        <v>1112</v>
      </c>
      <c r="F151" s="19">
        <v>44551</v>
      </c>
      <c r="G151" s="19">
        <v>44592.041666666802</v>
      </c>
      <c r="H151" s="38">
        <v>1800</v>
      </c>
      <c r="I151" s="38">
        <v>1734</v>
      </c>
      <c r="J151" s="38">
        <f t="shared" si="2"/>
        <v>66</v>
      </c>
      <c r="K151" s="18" t="s">
        <v>876</v>
      </c>
    </row>
    <row r="152" spans="1:11" x14ac:dyDescent="0.25">
      <c r="A152" s="40" t="s">
        <v>1304</v>
      </c>
      <c r="B152" s="17" t="s">
        <v>1305</v>
      </c>
      <c r="C152" s="17" t="s">
        <v>72</v>
      </c>
      <c r="D152" s="37" t="s">
        <v>916</v>
      </c>
      <c r="E152" s="37" t="s">
        <v>916</v>
      </c>
      <c r="F152" s="19">
        <v>44382.083333333401</v>
      </c>
      <c r="G152" s="19">
        <v>44408.083333333401</v>
      </c>
      <c r="H152" s="38">
        <v>180.43</v>
      </c>
      <c r="I152" s="38">
        <v>180.43</v>
      </c>
      <c r="J152" s="38">
        <f t="shared" si="2"/>
        <v>0</v>
      </c>
      <c r="K152" s="18" t="s">
        <v>876</v>
      </c>
    </row>
    <row r="153" spans="1:11" ht="30" x14ac:dyDescent="0.25">
      <c r="A153" s="40" t="s">
        <v>1306</v>
      </c>
      <c r="B153" s="17" t="s">
        <v>930</v>
      </c>
      <c r="C153" s="23" t="s">
        <v>889</v>
      </c>
      <c r="D153" s="37" t="s">
        <v>890</v>
      </c>
      <c r="E153" s="37" t="s">
        <v>890</v>
      </c>
      <c r="F153" s="19">
        <v>44404.083333333401</v>
      </c>
      <c r="G153" s="19">
        <v>44561.041666666802</v>
      </c>
      <c r="H153" s="38">
        <v>213</v>
      </c>
      <c r="I153" s="38">
        <v>150</v>
      </c>
      <c r="J153" s="38">
        <f t="shared" si="2"/>
        <v>63</v>
      </c>
      <c r="K153" s="18" t="s">
        <v>876</v>
      </c>
    </row>
    <row r="154" spans="1:11" x14ac:dyDescent="0.25">
      <c r="A154" s="16" t="s">
        <v>1307</v>
      </c>
      <c r="B154" s="17" t="s">
        <v>1308</v>
      </c>
      <c r="C154" s="17" t="s">
        <v>97</v>
      </c>
      <c r="D154" s="37" t="s">
        <v>900</v>
      </c>
      <c r="E154" s="37" t="s">
        <v>900</v>
      </c>
      <c r="F154" s="19">
        <v>44197.041666666802</v>
      </c>
      <c r="G154" s="19">
        <v>44561.041666666802</v>
      </c>
      <c r="H154" s="38">
        <v>70</v>
      </c>
      <c r="I154" s="38">
        <v>70</v>
      </c>
      <c r="J154" s="38">
        <f t="shared" si="2"/>
        <v>0</v>
      </c>
      <c r="K154" s="18" t="s">
        <v>876</v>
      </c>
    </row>
    <row r="155" spans="1:11" x14ac:dyDescent="0.25">
      <c r="A155" s="40" t="s">
        <v>1309</v>
      </c>
      <c r="B155" s="17" t="s">
        <v>1310</v>
      </c>
      <c r="C155" s="17" t="s">
        <v>1311</v>
      </c>
      <c r="D155" s="37" t="s">
        <v>1312</v>
      </c>
      <c r="E155" s="37" t="s">
        <v>1312</v>
      </c>
      <c r="F155" s="19">
        <v>44448.083333333401</v>
      </c>
      <c r="G155" s="19">
        <v>44408.083333333401</v>
      </c>
      <c r="H155" s="38">
        <v>4500</v>
      </c>
      <c r="I155" s="38">
        <f>610.54+3538.43</f>
        <v>4148.9699999999993</v>
      </c>
      <c r="J155" s="38">
        <f t="shared" si="2"/>
        <v>351.03000000000065</v>
      </c>
      <c r="K155" s="18" t="s">
        <v>876</v>
      </c>
    </row>
    <row r="156" spans="1:11" x14ac:dyDescent="0.25">
      <c r="A156" s="40" t="s">
        <v>1313</v>
      </c>
      <c r="B156" s="17" t="s">
        <v>1314</v>
      </c>
      <c r="C156" s="17" t="s">
        <v>508</v>
      </c>
      <c r="D156" s="37" t="s">
        <v>1061</v>
      </c>
      <c r="E156" s="37" t="s">
        <v>1061</v>
      </c>
      <c r="F156" s="19">
        <v>44351.083333333401</v>
      </c>
      <c r="G156" s="19">
        <v>44561.041666666802</v>
      </c>
      <c r="H156" s="38">
        <v>5000</v>
      </c>
      <c r="I156" s="38">
        <v>5178.5200000000004</v>
      </c>
      <c r="J156" s="38">
        <f t="shared" si="2"/>
        <v>-178.52000000000044</v>
      </c>
      <c r="K156" s="18" t="s">
        <v>876</v>
      </c>
    </row>
    <row r="157" spans="1:11" x14ac:dyDescent="0.25">
      <c r="A157" s="40" t="s">
        <v>1315</v>
      </c>
      <c r="B157" s="17" t="s">
        <v>1316</v>
      </c>
      <c r="C157" s="17" t="s">
        <v>191</v>
      </c>
      <c r="D157" s="37" t="s">
        <v>1157</v>
      </c>
      <c r="E157" s="37" t="s">
        <v>1157</v>
      </c>
      <c r="F157" s="19">
        <v>44447.083333333401</v>
      </c>
      <c r="G157" s="19">
        <v>44377.083333333401</v>
      </c>
      <c r="H157" s="38">
        <v>6000</v>
      </c>
      <c r="I157" s="38">
        <v>4909.0600000000004</v>
      </c>
      <c r="J157" s="38">
        <f t="shared" si="2"/>
        <v>1090.9399999999996</v>
      </c>
      <c r="K157" s="18" t="s">
        <v>876</v>
      </c>
    </row>
    <row r="158" spans="1:11" x14ac:dyDescent="0.25">
      <c r="A158" s="16" t="s">
        <v>1317</v>
      </c>
      <c r="B158" s="17" t="s">
        <v>1318</v>
      </c>
      <c r="C158" s="17" t="s">
        <v>144</v>
      </c>
      <c r="D158" s="37" t="s">
        <v>1319</v>
      </c>
      <c r="E158" s="37" t="s">
        <v>1319</v>
      </c>
      <c r="F158" s="19">
        <v>44271.041666666802</v>
      </c>
      <c r="G158" s="19">
        <v>44439.083333333401</v>
      </c>
      <c r="H158" s="38">
        <v>897</v>
      </c>
      <c r="I158" s="38">
        <v>897</v>
      </c>
      <c r="J158" s="38">
        <f t="shared" si="2"/>
        <v>0</v>
      </c>
      <c r="K158" s="18" t="s">
        <v>876</v>
      </c>
    </row>
    <row r="159" spans="1:11" x14ac:dyDescent="0.25">
      <c r="A159" s="40" t="s">
        <v>1320</v>
      </c>
      <c r="B159" s="17" t="s">
        <v>1321</v>
      </c>
      <c r="C159" s="17" t="s">
        <v>97</v>
      </c>
      <c r="D159" s="37" t="s">
        <v>900</v>
      </c>
      <c r="E159" s="37" t="s">
        <v>900</v>
      </c>
      <c r="F159" s="19">
        <v>44519.041666666802</v>
      </c>
      <c r="G159" s="19">
        <v>44561.041666666802</v>
      </c>
      <c r="H159" s="38">
        <v>300</v>
      </c>
      <c r="I159" s="38">
        <v>295</v>
      </c>
      <c r="J159" s="38">
        <f t="shared" si="2"/>
        <v>5</v>
      </c>
      <c r="K159" s="18" t="s">
        <v>876</v>
      </c>
    </row>
    <row r="160" spans="1:11" ht="30" x14ac:dyDescent="0.25">
      <c r="A160" s="40" t="s">
        <v>1322</v>
      </c>
      <c r="B160" s="17" t="s">
        <v>1323</v>
      </c>
      <c r="C160" s="23" t="s">
        <v>93</v>
      </c>
      <c r="D160" s="37" t="s">
        <v>962</v>
      </c>
      <c r="E160" s="37" t="s">
        <v>962</v>
      </c>
      <c r="F160" s="19">
        <v>44531.041666666802</v>
      </c>
      <c r="G160" s="19">
        <v>44926.041666666802</v>
      </c>
      <c r="H160" s="38">
        <v>1000</v>
      </c>
      <c r="I160" s="38">
        <v>191.82</v>
      </c>
      <c r="J160" s="38">
        <f t="shared" si="2"/>
        <v>808.18000000000006</v>
      </c>
      <c r="K160" s="18" t="s">
        <v>876</v>
      </c>
    </row>
    <row r="161" spans="1:11" ht="30" x14ac:dyDescent="0.25">
      <c r="A161" s="16" t="s">
        <v>1324</v>
      </c>
      <c r="B161" s="17" t="s">
        <v>1325</v>
      </c>
      <c r="C161" s="17" t="s">
        <v>734</v>
      </c>
      <c r="D161" s="37" t="s">
        <v>897</v>
      </c>
      <c r="E161" s="37" t="s">
        <v>897</v>
      </c>
      <c r="F161" s="19">
        <v>44544.041666666802</v>
      </c>
      <c r="G161" s="19">
        <v>44592.041666666802</v>
      </c>
      <c r="H161" s="38">
        <v>540</v>
      </c>
      <c r="I161" s="38">
        <v>565</v>
      </c>
      <c r="J161" s="38">
        <f t="shared" si="2"/>
        <v>-25</v>
      </c>
      <c r="K161" s="18" t="s">
        <v>876</v>
      </c>
    </row>
    <row r="162" spans="1:11" x14ac:dyDescent="0.25">
      <c r="A162" s="40" t="s">
        <v>1326</v>
      </c>
      <c r="B162" s="17" t="s">
        <v>1327</v>
      </c>
      <c r="C162" s="17" t="s">
        <v>440</v>
      </c>
      <c r="D162" s="37" t="s">
        <v>1183</v>
      </c>
      <c r="E162" s="37" t="s">
        <v>1183</v>
      </c>
      <c r="F162" s="19">
        <v>44409.083333333401</v>
      </c>
      <c r="G162" s="19">
        <v>44561.041666666802</v>
      </c>
      <c r="H162" s="38">
        <v>7000</v>
      </c>
      <c r="I162" s="38">
        <v>5698</v>
      </c>
      <c r="J162" s="38">
        <f t="shared" si="2"/>
        <v>1302</v>
      </c>
      <c r="K162" s="18" t="s">
        <v>876</v>
      </c>
    </row>
    <row r="163" spans="1:11" x14ac:dyDescent="0.25">
      <c r="A163" s="16" t="s">
        <v>1328</v>
      </c>
      <c r="B163" s="17" t="s">
        <v>1329</v>
      </c>
      <c r="C163" s="17" t="s">
        <v>1083</v>
      </c>
      <c r="D163" s="37" t="s">
        <v>1084</v>
      </c>
      <c r="E163" s="37" t="s">
        <v>1084</v>
      </c>
      <c r="F163" s="19">
        <v>44517.041666666802</v>
      </c>
      <c r="G163" s="19">
        <v>44592.041666666802</v>
      </c>
      <c r="H163" s="38">
        <v>37</v>
      </c>
      <c r="I163" s="38">
        <v>36.85</v>
      </c>
      <c r="J163" s="38">
        <f t="shared" si="2"/>
        <v>0.14999999999999858</v>
      </c>
      <c r="K163" s="18" t="s">
        <v>876</v>
      </c>
    </row>
    <row r="164" spans="1:11" x14ac:dyDescent="0.25">
      <c r="A164" s="16" t="s">
        <v>1330</v>
      </c>
      <c r="B164" s="17" t="s">
        <v>1331</v>
      </c>
      <c r="C164" s="17" t="s">
        <v>754</v>
      </c>
      <c r="D164" s="37" t="s">
        <v>1332</v>
      </c>
      <c r="E164" s="37" t="s">
        <v>1332</v>
      </c>
      <c r="F164" s="19">
        <v>44197.041666666802</v>
      </c>
      <c r="G164" s="19">
        <v>44561.041666666802</v>
      </c>
      <c r="H164" s="38">
        <v>480</v>
      </c>
      <c r="I164" s="38">
        <v>531.42999999999995</v>
      </c>
      <c r="J164" s="38">
        <f t="shared" si="2"/>
        <v>-51.42999999999995</v>
      </c>
      <c r="K164" s="18" t="s">
        <v>876</v>
      </c>
    </row>
    <row r="165" spans="1:11" x14ac:dyDescent="0.25">
      <c r="A165" s="16" t="s">
        <v>1333</v>
      </c>
      <c r="B165" s="17" t="s">
        <v>1075</v>
      </c>
      <c r="C165" s="17" t="s">
        <v>407</v>
      </c>
      <c r="D165" s="37" t="s">
        <v>1334</v>
      </c>
      <c r="E165" s="37" t="s">
        <v>1334</v>
      </c>
      <c r="F165" s="19">
        <v>44274.041666666802</v>
      </c>
      <c r="G165" s="19">
        <v>44681.083333333401</v>
      </c>
      <c r="H165" s="38">
        <v>12800</v>
      </c>
      <c r="I165" s="38">
        <v>9600</v>
      </c>
      <c r="J165" s="38">
        <f t="shared" si="2"/>
        <v>3200</v>
      </c>
      <c r="K165" s="18" t="s">
        <v>876</v>
      </c>
    </row>
    <row r="166" spans="1:11" ht="30" x14ac:dyDescent="0.25">
      <c r="A166" s="40" t="s">
        <v>1335</v>
      </c>
      <c r="B166" s="17" t="s">
        <v>930</v>
      </c>
      <c r="C166" s="17" t="s">
        <v>148</v>
      </c>
      <c r="D166" s="37" t="s">
        <v>150</v>
      </c>
      <c r="E166" s="37" t="s">
        <v>1286</v>
      </c>
      <c r="F166" s="19">
        <v>44404.083333333401</v>
      </c>
      <c r="G166" s="19">
        <v>44561.041666666802</v>
      </c>
      <c r="H166" s="38">
        <v>400</v>
      </c>
      <c r="I166" s="38">
        <v>400</v>
      </c>
      <c r="J166" s="38">
        <f t="shared" si="2"/>
        <v>0</v>
      </c>
      <c r="K166" s="18" t="s">
        <v>876</v>
      </c>
    </row>
    <row r="167" spans="1:11" ht="30" x14ac:dyDescent="0.25">
      <c r="A167" s="40" t="s">
        <v>1336</v>
      </c>
      <c r="B167" s="17" t="s">
        <v>930</v>
      </c>
      <c r="C167" s="23" t="s">
        <v>1049</v>
      </c>
      <c r="D167" s="37" t="s">
        <v>1050</v>
      </c>
      <c r="E167" s="37" t="s">
        <v>1050</v>
      </c>
      <c r="F167" s="19">
        <v>44404.083333333401</v>
      </c>
      <c r="G167" s="19">
        <v>44561.041666666802</v>
      </c>
      <c r="H167" s="38">
        <v>435</v>
      </c>
      <c r="I167" s="38">
        <v>435</v>
      </c>
      <c r="J167" s="38">
        <f t="shared" si="2"/>
        <v>0</v>
      </c>
      <c r="K167" s="18" t="s">
        <v>876</v>
      </c>
    </row>
    <row r="168" spans="1:11" x14ac:dyDescent="0.25">
      <c r="A168" s="40" t="s">
        <v>1337</v>
      </c>
      <c r="B168" s="17" t="s">
        <v>1338</v>
      </c>
      <c r="C168" s="17" t="s">
        <v>1339</v>
      </c>
      <c r="D168" s="37" t="s">
        <v>1340</v>
      </c>
      <c r="E168" s="37" t="s">
        <v>1340</v>
      </c>
      <c r="F168" s="19">
        <v>44197.041666666802</v>
      </c>
      <c r="G168" s="19">
        <v>44561.041666666802</v>
      </c>
      <c r="H168" s="38">
        <v>10685.47</v>
      </c>
      <c r="I168" s="38">
        <f>8896.58+849.72</f>
        <v>9746.2999999999993</v>
      </c>
      <c r="J168" s="38">
        <f t="shared" si="2"/>
        <v>939.17000000000007</v>
      </c>
      <c r="K168" s="39" t="s">
        <v>865</v>
      </c>
    </row>
    <row r="169" spans="1:11" x14ac:dyDescent="0.25">
      <c r="A169" s="40" t="s">
        <v>1341</v>
      </c>
      <c r="B169" s="17" t="s">
        <v>1342</v>
      </c>
      <c r="C169" s="17" t="s">
        <v>1343</v>
      </c>
      <c r="D169" s="37" t="s">
        <v>1344</v>
      </c>
      <c r="E169" s="37" t="s">
        <v>1344</v>
      </c>
      <c r="F169" s="19">
        <v>44440.083333333401</v>
      </c>
      <c r="G169" s="19">
        <v>44469.083333333401</v>
      </c>
      <c r="H169" s="38">
        <v>1000</v>
      </c>
      <c r="I169" s="38">
        <v>988.79</v>
      </c>
      <c r="J169" s="38">
        <f t="shared" si="2"/>
        <v>11.210000000000036</v>
      </c>
      <c r="K169" s="18" t="s">
        <v>876</v>
      </c>
    </row>
    <row r="170" spans="1:11" x14ac:dyDescent="0.25">
      <c r="A170" s="16" t="s">
        <v>1345</v>
      </c>
      <c r="B170" s="17" t="s">
        <v>1346</v>
      </c>
      <c r="C170" s="17" t="s">
        <v>604</v>
      </c>
      <c r="D170" s="37" t="s">
        <v>1347</v>
      </c>
      <c r="E170" s="37" t="s">
        <v>1347</v>
      </c>
      <c r="F170" s="19">
        <v>44197.041666666802</v>
      </c>
      <c r="G170" s="19">
        <v>44561.041666666802</v>
      </c>
      <c r="H170" s="38">
        <v>27000</v>
      </c>
      <c r="I170" s="38">
        <v>27000</v>
      </c>
      <c r="J170" s="38">
        <f t="shared" si="2"/>
        <v>0</v>
      </c>
      <c r="K170" s="18" t="s">
        <v>876</v>
      </c>
    </row>
    <row r="171" spans="1:11" ht="30" x14ac:dyDescent="0.25">
      <c r="A171" s="40" t="s">
        <v>1348</v>
      </c>
      <c r="B171" s="17" t="s">
        <v>1349</v>
      </c>
      <c r="C171" s="17" t="s">
        <v>893</v>
      </c>
      <c r="D171" s="37" t="s">
        <v>894</v>
      </c>
      <c r="E171" s="37" t="s">
        <v>894</v>
      </c>
      <c r="F171" s="19">
        <v>44378.083333333401</v>
      </c>
      <c r="G171" s="19">
        <v>44439.083333333401</v>
      </c>
      <c r="H171" s="38">
        <v>2700</v>
      </c>
      <c r="I171" s="38">
        <v>2700</v>
      </c>
      <c r="J171" s="38">
        <f t="shared" si="2"/>
        <v>0</v>
      </c>
      <c r="K171" s="18" t="s">
        <v>876</v>
      </c>
    </row>
    <row r="172" spans="1:11" ht="30" x14ac:dyDescent="0.25">
      <c r="A172" s="40" t="s">
        <v>1350</v>
      </c>
      <c r="B172" s="17" t="s">
        <v>1351</v>
      </c>
      <c r="C172" s="17" t="s">
        <v>97</v>
      </c>
      <c r="D172" s="37" t="s">
        <v>900</v>
      </c>
      <c r="E172" s="37" t="s">
        <v>900</v>
      </c>
      <c r="F172" s="19">
        <v>44399.083333333401</v>
      </c>
      <c r="G172" s="19">
        <v>44561.041666666802</v>
      </c>
      <c r="H172" s="38">
        <v>300</v>
      </c>
      <c r="I172" s="38">
        <v>354.6</v>
      </c>
      <c r="J172" s="38">
        <f t="shared" si="2"/>
        <v>-54.600000000000023</v>
      </c>
      <c r="K172" s="18" t="s">
        <v>876</v>
      </c>
    </row>
    <row r="173" spans="1:11" x14ac:dyDescent="0.25">
      <c r="A173" s="40" t="s">
        <v>1352</v>
      </c>
      <c r="B173" s="17" t="s">
        <v>1353</v>
      </c>
      <c r="C173" s="17" t="s">
        <v>1214</v>
      </c>
      <c r="D173" s="37" t="s">
        <v>1215</v>
      </c>
      <c r="E173" s="37" t="s">
        <v>1215</v>
      </c>
      <c r="F173" s="19">
        <v>44454.083333333401</v>
      </c>
      <c r="G173" s="19">
        <v>44500.083333333401</v>
      </c>
      <c r="H173" s="38">
        <v>155</v>
      </c>
      <c r="I173" s="38">
        <v>153.28</v>
      </c>
      <c r="J173" s="38">
        <f t="shared" si="2"/>
        <v>1.7199999999999989</v>
      </c>
      <c r="K173" s="18" t="s">
        <v>876</v>
      </c>
    </row>
    <row r="174" spans="1:11" x14ac:dyDescent="0.25">
      <c r="A174" s="40" t="s">
        <v>1354</v>
      </c>
      <c r="B174" s="17" t="s">
        <v>1209</v>
      </c>
      <c r="C174" s="17" t="s">
        <v>1343</v>
      </c>
      <c r="D174" s="37" t="s">
        <v>1344</v>
      </c>
      <c r="E174" s="37" t="s">
        <v>1344</v>
      </c>
      <c r="F174" s="19">
        <v>44348.083333333401</v>
      </c>
      <c r="G174" s="19">
        <v>44561.041666666802</v>
      </c>
      <c r="H174" s="38">
        <v>1000</v>
      </c>
      <c r="I174" s="38">
        <v>52.8</v>
      </c>
      <c r="J174" s="38">
        <f t="shared" si="2"/>
        <v>947.2</v>
      </c>
      <c r="K174" s="18" t="s">
        <v>876</v>
      </c>
    </row>
    <row r="175" spans="1:11" x14ac:dyDescent="0.25">
      <c r="A175" s="40" t="s">
        <v>1355</v>
      </c>
      <c r="B175" s="17" t="s">
        <v>1356</v>
      </c>
      <c r="C175" s="17" t="s">
        <v>553</v>
      </c>
      <c r="D175" s="37" t="s">
        <v>1143</v>
      </c>
      <c r="E175" s="37" t="s">
        <v>1143</v>
      </c>
      <c r="F175" s="19">
        <v>44531.041666666802</v>
      </c>
      <c r="G175" s="19">
        <v>44561.041666666802</v>
      </c>
      <c r="H175" s="38">
        <v>3156.9</v>
      </c>
      <c r="I175" s="38">
        <v>3247.9</v>
      </c>
      <c r="J175" s="38">
        <f t="shared" si="2"/>
        <v>-91</v>
      </c>
      <c r="K175" s="18" t="s">
        <v>876</v>
      </c>
    </row>
    <row r="176" spans="1:11" ht="30" x14ac:dyDescent="0.25">
      <c r="A176" s="40" t="s">
        <v>1357</v>
      </c>
      <c r="B176" s="17" t="s">
        <v>1358</v>
      </c>
      <c r="C176" s="17" t="s">
        <v>1359</v>
      </c>
      <c r="D176" s="37" t="s">
        <v>1360</v>
      </c>
      <c r="E176" s="37" t="s">
        <v>1360</v>
      </c>
      <c r="F176" s="19">
        <v>44502.041666666802</v>
      </c>
      <c r="G176" s="19">
        <v>44926.041666666802</v>
      </c>
      <c r="H176" s="38">
        <v>700</v>
      </c>
      <c r="I176" s="38">
        <v>445.37</v>
      </c>
      <c r="J176" s="38">
        <f t="shared" si="2"/>
        <v>254.63</v>
      </c>
      <c r="K176" s="18" t="s">
        <v>876</v>
      </c>
    </row>
    <row r="177" spans="1:11" x14ac:dyDescent="0.25">
      <c r="A177" s="40" t="s">
        <v>1361</v>
      </c>
      <c r="B177" s="17" t="s">
        <v>196</v>
      </c>
      <c r="C177" s="17" t="s">
        <v>197</v>
      </c>
      <c r="D177" s="37" t="s">
        <v>928</v>
      </c>
      <c r="E177" s="37" t="s">
        <v>928</v>
      </c>
      <c r="F177" s="19">
        <v>44197.041666666802</v>
      </c>
      <c r="G177" s="19">
        <v>44561.041666666802</v>
      </c>
      <c r="H177" s="38">
        <v>1000</v>
      </c>
      <c r="I177" s="38">
        <v>0</v>
      </c>
      <c r="J177" s="38">
        <f t="shared" si="2"/>
        <v>1000</v>
      </c>
      <c r="K177" s="18" t="s">
        <v>876</v>
      </c>
    </row>
    <row r="178" spans="1:11" ht="30" x14ac:dyDescent="0.25">
      <c r="A178" s="40" t="s">
        <v>1362</v>
      </c>
      <c r="B178" s="17" t="s">
        <v>1363</v>
      </c>
      <c r="C178" s="17" t="s">
        <v>93</v>
      </c>
      <c r="D178" s="37" t="s">
        <v>962</v>
      </c>
      <c r="E178" s="37" t="s">
        <v>962</v>
      </c>
      <c r="F178" s="19">
        <v>44525.041666666802</v>
      </c>
      <c r="G178" s="19">
        <v>44561.041666666802</v>
      </c>
      <c r="H178" s="38">
        <v>1365.5</v>
      </c>
      <c r="I178" s="38">
        <v>1365.5</v>
      </c>
      <c r="J178" s="38">
        <f t="shared" si="2"/>
        <v>0</v>
      </c>
      <c r="K178" s="18" t="s">
        <v>876</v>
      </c>
    </row>
    <row r="179" spans="1:11" x14ac:dyDescent="0.25">
      <c r="A179" s="16" t="s">
        <v>1364</v>
      </c>
      <c r="B179" s="17" t="s">
        <v>1365</v>
      </c>
      <c r="C179" s="23" t="s">
        <v>1366</v>
      </c>
      <c r="D179" s="37" t="s">
        <v>1367</v>
      </c>
      <c r="E179" s="37" t="s">
        <v>1367</v>
      </c>
      <c r="F179" s="19">
        <v>44197.041666666802</v>
      </c>
      <c r="G179" s="19">
        <v>44561.041666666802</v>
      </c>
      <c r="H179" s="38">
        <v>3435</v>
      </c>
      <c r="I179" s="38">
        <v>3490.02</v>
      </c>
      <c r="J179" s="38">
        <f t="shared" si="2"/>
        <v>-55.019999999999982</v>
      </c>
      <c r="K179" s="18" t="s">
        <v>876</v>
      </c>
    </row>
    <row r="180" spans="1:11" x14ac:dyDescent="0.25">
      <c r="A180" s="40" t="s">
        <v>1368</v>
      </c>
      <c r="B180" s="17" t="s">
        <v>1369</v>
      </c>
      <c r="C180" s="17" t="s">
        <v>238</v>
      </c>
      <c r="D180" s="37" t="s">
        <v>872</v>
      </c>
      <c r="E180" s="37" t="s">
        <v>872</v>
      </c>
      <c r="F180" s="19">
        <v>44440.083333333401</v>
      </c>
      <c r="G180" s="19">
        <v>44561.041666666802</v>
      </c>
      <c r="H180" s="38">
        <v>410</v>
      </c>
      <c r="I180" s="38">
        <v>410</v>
      </c>
      <c r="J180" s="38">
        <f t="shared" si="2"/>
        <v>0</v>
      </c>
      <c r="K180" s="18" t="s">
        <v>876</v>
      </c>
    </row>
    <row r="181" spans="1:11" x14ac:dyDescent="0.25">
      <c r="A181" s="40" t="s">
        <v>1370</v>
      </c>
      <c r="B181" s="17" t="s">
        <v>1371</v>
      </c>
      <c r="C181" s="17" t="s">
        <v>1372</v>
      </c>
      <c r="D181" s="37" t="s">
        <v>1373</v>
      </c>
      <c r="E181" s="37" t="s">
        <v>1373</v>
      </c>
      <c r="F181" s="19">
        <v>44409.083333333401</v>
      </c>
      <c r="G181" s="19">
        <v>44561.041666666802</v>
      </c>
      <c r="H181" s="38">
        <v>2000</v>
      </c>
      <c r="I181" s="38">
        <v>583</v>
      </c>
      <c r="J181" s="38">
        <f t="shared" si="2"/>
        <v>1417</v>
      </c>
      <c r="K181" s="18" t="s">
        <v>876</v>
      </c>
    </row>
    <row r="182" spans="1:11" x14ac:dyDescent="0.25">
      <c r="A182" s="40" t="s">
        <v>1374</v>
      </c>
      <c r="B182" s="17" t="s">
        <v>1375</v>
      </c>
      <c r="C182" s="17" t="s">
        <v>1376</v>
      </c>
      <c r="D182" s="37" t="s">
        <v>1377</v>
      </c>
      <c r="E182" s="37" t="s">
        <v>1377</v>
      </c>
      <c r="F182" s="19">
        <v>44501.041666666802</v>
      </c>
      <c r="G182" s="19">
        <v>44865.041666666802</v>
      </c>
      <c r="H182" s="38">
        <v>16734</v>
      </c>
      <c r="I182" s="38">
        <v>16734</v>
      </c>
      <c r="J182" s="38">
        <f t="shared" si="2"/>
        <v>0</v>
      </c>
      <c r="K182" s="18" t="s">
        <v>876</v>
      </c>
    </row>
    <row r="183" spans="1:11" ht="30" x14ac:dyDescent="0.25">
      <c r="A183" s="40" t="s">
        <v>1378</v>
      </c>
      <c r="B183" s="17" t="s">
        <v>1379</v>
      </c>
      <c r="C183" s="17" t="s">
        <v>1002</v>
      </c>
      <c r="D183" s="37" t="s">
        <v>1003</v>
      </c>
      <c r="E183" s="37" t="s">
        <v>1004</v>
      </c>
      <c r="F183" s="19">
        <v>44543.041666666802</v>
      </c>
      <c r="G183" s="19">
        <v>44561.041666666802</v>
      </c>
      <c r="H183" s="38">
        <v>777.7</v>
      </c>
      <c r="I183" s="38">
        <v>756.56</v>
      </c>
      <c r="J183" s="38">
        <f t="shared" si="2"/>
        <v>21.1400000000001</v>
      </c>
      <c r="K183" s="18" t="s">
        <v>876</v>
      </c>
    </row>
    <row r="184" spans="1:11" x14ac:dyDescent="0.25">
      <c r="A184" s="40" t="s">
        <v>1380</v>
      </c>
      <c r="B184" s="17" t="s">
        <v>1381</v>
      </c>
      <c r="C184" s="17" t="s">
        <v>155</v>
      </c>
      <c r="D184" s="37" t="s">
        <v>946</v>
      </c>
      <c r="E184" s="37" t="s">
        <v>946</v>
      </c>
      <c r="F184" s="19">
        <v>44235.041666666802</v>
      </c>
      <c r="G184" s="19">
        <v>44926.041666666802</v>
      </c>
      <c r="H184" s="38">
        <v>2000</v>
      </c>
      <c r="I184" s="38">
        <v>2292.4</v>
      </c>
      <c r="J184" s="38">
        <f t="shared" si="2"/>
        <v>-292.40000000000009</v>
      </c>
      <c r="K184" s="18" t="s">
        <v>876</v>
      </c>
    </row>
    <row r="185" spans="1:11" x14ac:dyDescent="0.25">
      <c r="A185" s="40" t="s">
        <v>1382</v>
      </c>
      <c r="B185" s="17" t="s">
        <v>1383</v>
      </c>
      <c r="C185" s="17" t="s">
        <v>1384</v>
      </c>
      <c r="D185" s="37" t="s">
        <v>1385</v>
      </c>
      <c r="E185" s="37" t="s">
        <v>1385</v>
      </c>
      <c r="F185" s="19">
        <v>44306.083333333401</v>
      </c>
      <c r="G185" s="19">
        <v>44561.041666666802</v>
      </c>
      <c r="H185" s="38">
        <v>100</v>
      </c>
      <c r="I185" s="38">
        <v>100</v>
      </c>
      <c r="J185" s="38">
        <f t="shared" si="2"/>
        <v>0</v>
      </c>
      <c r="K185" s="18" t="s">
        <v>876</v>
      </c>
    </row>
    <row r="186" spans="1:11" x14ac:dyDescent="0.25">
      <c r="A186" s="16" t="s">
        <v>1386</v>
      </c>
      <c r="B186" s="17" t="s">
        <v>1387</v>
      </c>
      <c r="C186" s="17" t="s">
        <v>1002</v>
      </c>
      <c r="D186" s="37" t="s">
        <v>1003</v>
      </c>
      <c r="E186" s="37" t="s">
        <v>1004</v>
      </c>
      <c r="F186" s="19">
        <v>44235.041666666802</v>
      </c>
      <c r="G186" s="19">
        <v>44286.083333333401</v>
      </c>
      <c r="H186" s="38">
        <v>500</v>
      </c>
      <c r="I186" s="38">
        <v>499.13</v>
      </c>
      <c r="J186" s="38">
        <f t="shared" si="2"/>
        <v>0.87000000000000455</v>
      </c>
      <c r="K186" s="18" t="s">
        <v>876</v>
      </c>
    </row>
    <row r="187" spans="1:11" x14ac:dyDescent="0.25">
      <c r="A187" s="16" t="s">
        <v>1388</v>
      </c>
      <c r="B187" s="17" t="s">
        <v>1389</v>
      </c>
      <c r="C187" s="17" t="s">
        <v>939</v>
      </c>
      <c r="D187" s="37" t="s">
        <v>940</v>
      </c>
      <c r="E187" s="37" t="s">
        <v>940</v>
      </c>
      <c r="F187" s="19">
        <v>44197.041666666802</v>
      </c>
      <c r="G187" s="19">
        <v>44561.041666666802</v>
      </c>
      <c r="H187" s="38">
        <v>420.8</v>
      </c>
      <c r="I187" s="38">
        <v>420.8</v>
      </c>
      <c r="J187" s="38">
        <f t="shared" si="2"/>
        <v>0</v>
      </c>
      <c r="K187" s="18" t="s">
        <v>876</v>
      </c>
    </row>
    <row r="188" spans="1:11" x14ac:dyDescent="0.25">
      <c r="A188" s="16" t="s">
        <v>1390</v>
      </c>
      <c r="B188" s="17" t="s">
        <v>1391</v>
      </c>
      <c r="C188" s="17" t="s">
        <v>1392</v>
      </c>
      <c r="D188" s="37" t="s">
        <v>1393</v>
      </c>
      <c r="E188" s="37" t="s">
        <v>1394</v>
      </c>
      <c r="F188" s="19">
        <v>44531.041666666802</v>
      </c>
      <c r="G188" s="19">
        <v>44592.041666666802</v>
      </c>
      <c r="H188" s="38">
        <v>400</v>
      </c>
      <c r="I188" s="38">
        <v>400</v>
      </c>
      <c r="J188" s="38">
        <f t="shared" si="2"/>
        <v>0</v>
      </c>
      <c r="K188" s="18" t="s">
        <v>876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1653D-1627-4156-BA8B-8D93E789D063}">
  <dimension ref="A1:L207"/>
  <sheetViews>
    <sheetView workbookViewId="0">
      <selection activeCell="B6" sqref="B6"/>
    </sheetView>
  </sheetViews>
  <sheetFormatPr defaultRowHeight="15" x14ac:dyDescent="0.25"/>
  <cols>
    <col min="1" max="1" width="12.5703125" bestFit="1" customWidth="1"/>
    <col min="2" max="2" width="104.42578125" style="51" bestFit="1" customWidth="1"/>
    <col min="3" max="3" width="61.7109375" customWidth="1"/>
    <col min="4" max="4" width="12.140625" customWidth="1"/>
    <col min="5" max="6" width="21" style="52" customWidth="1"/>
    <col min="7" max="7" width="13.140625" bestFit="1" customWidth="1"/>
    <col min="8" max="8" width="11.5703125" bestFit="1" customWidth="1"/>
    <col min="9" max="9" width="19" customWidth="1"/>
    <col min="10" max="10" width="22.140625" bestFit="1" customWidth="1"/>
    <col min="11" max="11" width="19.85546875" bestFit="1" customWidth="1"/>
    <col min="12" max="12" width="77.28515625" bestFit="1" customWidth="1"/>
  </cols>
  <sheetData>
    <row r="1" spans="1:12" ht="15.75" x14ac:dyDescent="0.25">
      <c r="A1" s="1" t="s">
        <v>0</v>
      </c>
      <c r="B1" s="14" t="s">
        <v>2</v>
      </c>
      <c r="C1" s="1" t="s">
        <v>3</v>
      </c>
      <c r="D1" s="1" t="s">
        <v>1395</v>
      </c>
      <c r="E1" s="34" t="s">
        <v>4</v>
      </c>
      <c r="F1" s="3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36" t="s">
        <v>1396</v>
      </c>
      <c r="B2" s="47" t="s">
        <v>1397</v>
      </c>
      <c r="C2" s="36" t="s">
        <v>1398</v>
      </c>
      <c r="D2" s="36" t="s">
        <v>1399</v>
      </c>
      <c r="E2" s="48" t="s">
        <v>1400</v>
      </c>
      <c r="F2" s="48" t="s">
        <v>1400</v>
      </c>
      <c r="G2" s="49">
        <v>44621.000000000102</v>
      </c>
      <c r="H2" s="49">
        <v>45350.000000000102</v>
      </c>
      <c r="I2" s="38">
        <v>39999</v>
      </c>
      <c r="J2" s="38">
        <f>1171.64+19793.5</f>
        <v>20965.14</v>
      </c>
      <c r="K2" s="38">
        <f>I2-J2</f>
        <v>19033.86</v>
      </c>
      <c r="L2" s="18" t="s">
        <v>876</v>
      </c>
    </row>
    <row r="3" spans="1:12" ht="30" x14ac:dyDescent="0.25">
      <c r="A3" s="36" t="s">
        <v>1401</v>
      </c>
      <c r="B3" s="47" t="s">
        <v>1402</v>
      </c>
      <c r="C3" s="36" t="s">
        <v>1398</v>
      </c>
      <c r="D3" s="36" t="s">
        <v>1399</v>
      </c>
      <c r="E3" s="48" t="s">
        <v>1400</v>
      </c>
      <c r="F3" s="48" t="s">
        <v>1400</v>
      </c>
      <c r="G3" s="49">
        <v>44652.000000000102</v>
      </c>
      <c r="H3" s="49">
        <v>45747.000000000102</v>
      </c>
      <c r="I3" s="38">
        <v>35000</v>
      </c>
      <c r="J3" s="38">
        <f>17.98+1734.48</f>
        <v>1752.46</v>
      </c>
      <c r="K3" s="38">
        <f t="shared" ref="K3:K66" si="0">I3-J3</f>
        <v>33247.54</v>
      </c>
      <c r="L3" s="18" t="s">
        <v>1403</v>
      </c>
    </row>
    <row r="4" spans="1:12" x14ac:dyDescent="0.25">
      <c r="A4" s="36">
        <v>9147502573</v>
      </c>
      <c r="B4" s="47" t="s">
        <v>1404</v>
      </c>
      <c r="C4" s="36" t="s">
        <v>1405</v>
      </c>
      <c r="D4" s="36" t="s">
        <v>1406</v>
      </c>
      <c r="E4" s="50" t="s">
        <v>1407</v>
      </c>
      <c r="F4" s="50" t="s">
        <v>1407</v>
      </c>
      <c r="G4" s="49">
        <v>44562.000000000102</v>
      </c>
      <c r="H4" s="49">
        <v>44926.000000000102</v>
      </c>
      <c r="I4" s="38">
        <v>100000</v>
      </c>
      <c r="J4" s="38">
        <v>80493.899999999994</v>
      </c>
      <c r="K4" s="38">
        <f t="shared" si="0"/>
        <v>19506.100000000006</v>
      </c>
      <c r="L4" s="36" t="s">
        <v>865</v>
      </c>
    </row>
    <row r="5" spans="1:12" x14ac:dyDescent="0.25">
      <c r="A5" s="36" t="s">
        <v>1408</v>
      </c>
      <c r="B5" s="47" t="s">
        <v>1409</v>
      </c>
      <c r="C5" s="36" t="s">
        <v>429</v>
      </c>
      <c r="D5" s="36" t="s">
        <v>1410</v>
      </c>
      <c r="E5" s="41" t="s">
        <v>430</v>
      </c>
      <c r="F5" s="41" t="s">
        <v>430</v>
      </c>
      <c r="G5" s="49">
        <v>44655.000000000102</v>
      </c>
      <c r="H5" s="49">
        <v>44681.000000000102</v>
      </c>
      <c r="I5" s="38">
        <v>726</v>
      </c>
      <c r="J5" s="38">
        <v>726</v>
      </c>
      <c r="K5" s="38">
        <f t="shared" si="0"/>
        <v>0</v>
      </c>
      <c r="L5" s="18" t="s">
        <v>876</v>
      </c>
    </row>
    <row r="6" spans="1:12" ht="30" x14ac:dyDescent="0.25">
      <c r="A6" s="36">
        <v>9040617927</v>
      </c>
      <c r="B6" s="47" t="s">
        <v>1411</v>
      </c>
      <c r="C6" s="36" t="s">
        <v>879</v>
      </c>
      <c r="D6" s="36" t="s">
        <v>1412</v>
      </c>
      <c r="E6" s="41" t="s">
        <v>880</v>
      </c>
      <c r="F6" s="41" t="s">
        <v>881</v>
      </c>
      <c r="G6" s="49">
        <v>44562.000000000102</v>
      </c>
      <c r="H6" s="49">
        <v>46022.000000000102</v>
      </c>
      <c r="I6" s="38">
        <v>93056</v>
      </c>
      <c r="J6" s="38">
        <f>12362+36590.1</f>
        <v>48952.1</v>
      </c>
      <c r="K6" s="38">
        <f t="shared" si="0"/>
        <v>44103.9</v>
      </c>
      <c r="L6" s="18" t="s">
        <v>876</v>
      </c>
    </row>
    <row r="7" spans="1:12" x14ac:dyDescent="0.25">
      <c r="A7" s="36" t="s">
        <v>1413</v>
      </c>
      <c r="B7" s="47" t="s">
        <v>1414</v>
      </c>
      <c r="C7" s="36" t="s">
        <v>1214</v>
      </c>
      <c r="D7" s="36" t="s">
        <v>1415</v>
      </c>
      <c r="E7" s="37" t="s">
        <v>1215</v>
      </c>
      <c r="F7" s="37" t="s">
        <v>1215</v>
      </c>
      <c r="G7" s="49">
        <v>44587.000000000102</v>
      </c>
      <c r="H7" s="49">
        <v>44620.000000000102</v>
      </c>
      <c r="I7" s="38">
        <v>106</v>
      </c>
      <c r="J7" s="38">
        <v>105.86</v>
      </c>
      <c r="K7" s="38">
        <f t="shared" si="0"/>
        <v>0.14000000000000057</v>
      </c>
      <c r="L7" s="18" t="s">
        <v>876</v>
      </c>
    </row>
    <row r="8" spans="1:12" x14ac:dyDescent="0.25">
      <c r="A8" s="36" t="s">
        <v>1416</v>
      </c>
      <c r="B8" s="47" t="s">
        <v>1417</v>
      </c>
      <c r="C8" s="36" t="s">
        <v>1214</v>
      </c>
      <c r="D8" s="36" t="s">
        <v>1415</v>
      </c>
      <c r="E8" s="37" t="s">
        <v>1215</v>
      </c>
      <c r="F8" s="37" t="s">
        <v>1215</v>
      </c>
      <c r="G8" s="49">
        <v>44608.000000000102</v>
      </c>
      <c r="H8" s="49">
        <v>44635.000000000102</v>
      </c>
      <c r="I8" s="38">
        <v>224</v>
      </c>
      <c r="J8" s="38">
        <v>220.01</v>
      </c>
      <c r="K8" s="38">
        <f t="shared" si="0"/>
        <v>3.9900000000000091</v>
      </c>
      <c r="L8" s="18" t="s">
        <v>876</v>
      </c>
    </row>
    <row r="9" spans="1:12" x14ac:dyDescent="0.25">
      <c r="A9" s="36" t="s">
        <v>1418</v>
      </c>
      <c r="B9" s="47" t="s">
        <v>1419</v>
      </c>
      <c r="C9" s="36" t="s">
        <v>1420</v>
      </c>
      <c r="D9" s="36" t="s">
        <v>1421</v>
      </c>
      <c r="E9" s="50" t="s">
        <v>1422</v>
      </c>
      <c r="F9" s="50" t="s">
        <v>1422</v>
      </c>
      <c r="G9" s="49">
        <v>44651.000000000102</v>
      </c>
      <c r="H9" s="49">
        <v>44681.000000000102</v>
      </c>
      <c r="I9" s="38">
        <v>18</v>
      </c>
      <c r="J9" s="38">
        <v>18</v>
      </c>
      <c r="K9" s="38">
        <f t="shared" si="0"/>
        <v>0</v>
      </c>
      <c r="L9" s="18" t="s">
        <v>876</v>
      </c>
    </row>
    <row r="10" spans="1:12" ht="30" x14ac:dyDescent="0.25">
      <c r="A10" s="36" t="s">
        <v>1423</v>
      </c>
      <c r="B10" s="47" t="s">
        <v>1424</v>
      </c>
      <c r="C10" s="36" t="s">
        <v>1425</v>
      </c>
      <c r="D10" s="36" t="s">
        <v>133</v>
      </c>
      <c r="E10" s="50" t="s">
        <v>1426</v>
      </c>
      <c r="F10" s="50" t="s">
        <v>1427</v>
      </c>
      <c r="G10" s="49">
        <v>44562.000000000102</v>
      </c>
      <c r="H10" s="49">
        <v>44926.000000000102</v>
      </c>
      <c r="I10" s="38">
        <v>9000</v>
      </c>
      <c r="J10" s="38">
        <v>2000</v>
      </c>
      <c r="K10" s="38">
        <f t="shared" si="0"/>
        <v>7000</v>
      </c>
      <c r="L10" s="18" t="s">
        <v>876</v>
      </c>
    </row>
    <row r="11" spans="1:12" x14ac:dyDescent="0.25">
      <c r="A11" s="36" t="s">
        <v>1428</v>
      </c>
      <c r="B11" s="47" t="s">
        <v>1429</v>
      </c>
      <c r="C11" s="36" t="s">
        <v>535</v>
      </c>
      <c r="D11" s="36" t="s">
        <v>1430</v>
      </c>
      <c r="E11" s="50" t="s">
        <v>536</v>
      </c>
      <c r="F11" s="50" t="s">
        <v>536</v>
      </c>
      <c r="G11" s="49">
        <v>44896.000000000102</v>
      </c>
      <c r="H11" s="49">
        <v>44957.000000000102</v>
      </c>
      <c r="I11" s="38">
        <v>350</v>
      </c>
      <c r="J11" s="38">
        <v>350</v>
      </c>
      <c r="K11" s="38">
        <f t="shared" si="0"/>
        <v>0</v>
      </c>
      <c r="L11" s="18" t="s">
        <v>876</v>
      </c>
    </row>
    <row r="12" spans="1:12" x14ac:dyDescent="0.25">
      <c r="A12" s="36" t="s">
        <v>1431</v>
      </c>
      <c r="B12" s="47" t="s">
        <v>1432</v>
      </c>
      <c r="C12" s="36" t="s">
        <v>535</v>
      </c>
      <c r="D12" s="36" t="s">
        <v>1430</v>
      </c>
      <c r="E12" s="50" t="s">
        <v>536</v>
      </c>
      <c r="F12" s="50" t="s">
        <v>536</v>
      </c>
      <c r="G12" s="49">
        <v>44562.000000000102</v>
      </c>
      <c r="H12" s="49">
        <v>44926.000000000102</v>
      </c>
      <c r="I12" s="38">
        <v>2091.8000000000002</v>
      </c>
      <c r="J12" s="38">
        <v>2091.8000000000002</v>
      </c>
      <c r="K12" s="38">
        <f t="shared" si="0"/>
        <v>0</v>
      </c>
      <c r="L12" s="18" t="s">
        <v>876</v>
      </c>
    </row>
    <row r="13" spans="1:12" x14ac:dyDescent="0.25">
      <c r="A13" s="36" t="s">
        <v>1433</v>
      </c>
      <c r="B13" s="47" t="s">
        <v>1434</v>
      </c>
      <c r="C13" s="36" t="s">
        <v>1435</v>
      </c>
      <c r="D13" s="36" t="s">
        <v>1436</v>
      </c>
      <c r="E13" s="50" t="s">
        <v>1437</v>
      </c>
      <c r="F13" s="50" t="s">
        <v>1437</v>
      </c>
      <c r="G13" s="49">
        <v>44562.000000000102</v>
      </c>
      <c r="H13" s="49">
        <v>44926.000000000102</v>
      </c>
      <c r="I13" s="38">
        <v>20600</v>
      </c>
      <c r="J13" s="38">
        <v>20600</v>
      </c>
      <c r="K13" s="38">
        <f t="shared" si="0"/>
        <v>0</v>
      </c>
      <c r="L13" s="18" t="s">
        <v>876</v>
      </c>
    </row>
    <row r="14" spans="1:12" x14ac:dyDescent="0.25">
      <c r="A14" s="36" t="s">
        <v>1438</v>
      </c>
      <c r="B14" s="47" t="s">
        <v>1439</v>
      </c>
      <c r="C14" s="36" t="s">
        <v>144</v>
      </c>
      <c r="D14" s="36" t="s">
        <v>1440</v>
      </c>
      <c r="E14" s="37" t="s">
        <v>1319</v>
      </c>
      <c r="F14" s="37" t="s">
        <v>1319</v>
      </c>
      <c r="G14" s="49">
        <v>44631.000000000102</v>
      </c>
      <c r="H14" s="49">
        <v>44681.000000000102</v>
      </c>
      <c r="I14" s="38">
        <v>239.4</v>
      </c>
      <c r="J14" s="38">
        <v>239.4</v>
      </c>
      <c r="K14" s="38">
        <f t="shared" si="0"/>
        <v>0</v>
      </c>
      <c r="L14" s="18" t="s">
        <v>876</v>
      </c>
    </row>
    <row r="15" spans="1:12" x14ac:dyDescent="0.25">
      <c r="A15" s="36" t="s">
        <v>1441</v>
      </c>
      <c r="B15" s="47" t="s">
        <v>1442</v>
      </c>
      <c r="C15" s="36" t="s">
        <v>144</v>
      </c>
      <c r="D15" s="36" t="s">
        <v>1440</v>
      </c>
      <c r="E15" s="37" t="s">
        <v>1319</v>
      </c>
      <c r="F15" s="37" t="s">
        <v>1319</v>
      </c>
      <c r="G15" s="49">
        <v>44562.000000000102</v>
      </c>
      <c r="H15" s="49">
        <v>44926.000000000102</v>
      </c>
      <c r="I15" s="38">
        <v>708</v>
      </c>
      <c r="J15" s="38">
        <v>770</v>
      </c>
      <c r="K15" s="38">
        <f t="shared" si="0"/>
        <v>-62</v>
      </c>
      <c r="L15" s="18" t="s">
        <v>876</v>
      </c>
    </row>
    <row r="16" spans="1:12" x14ac:dyDescent="0.25">
      <c r="A16" s="36" t="s">
        <v>1443</v>
      </c>
      <c r="B16" s="47" t="s">
        <v>1444</v>
      </c>
      <c r="C16" s="36" t="s">
        <v>1445</v>
      </c>
      <c r="D16" s="36" t="s">
        <v>1446</v>
      </c>
      <c r="E16" s="50" t="s">
        <v>1447</v>
      </c>
      <c r="F16" s="50" t="s">
        <v>1447</v>
      </c>
      <c r="G16" s="49">
        <v>44593.000000000102</v>
      </c>
      <c r="H16" s="49">
        <v>44620.000000000102</v>
      </c>
      <c r="I16" s="38">
        <v>100</v>
      </c>
      <c r="J16" s="38">
        <v>106.56</v>
      </c>
      <c r="K16" s="38">
        <f t="shared" si="0"/>
        <v>-6.5600000000000023</v>
      </c>
      <c r="L16" s="18" t="s">
        <v>876</v>
      </c>
    </row>
    <row r="17" spans="1:12" x14ac:dyDescent="0.25">
      <c r="A17" s="36" t="s">
        <v>1448</v>
      </c>
      <c r="B17" s="47" t="s">
        <v>1449</v>
      </c>
      <c r="C17" s="36" t="s">
        <v>1450</v>
      </c>
      <c r="D17" s="36" t="s">
        <v>1451</v>
      </c>
      <c r="E17" s="50" t="s">
        <v>1452</v>
      </c>
      <c r="F17" s="50" t="s">
        <v>1452</v>
      </c>
      <c r="G17" s="49">
        <v>44671.000000000102</v>
      </c>
      <c r="H17" s="49">
        <v>44926.000000000102</v>
      </c>
      <c r="I17" s="38">
        <v>34560</v>
      </c>
      <c r="J17" s="38">
        <v>35280</v>
      </c>
      <c r="K17" s="38">
        <f t="shared" si="0"/>
        <v>-720</v>
      </c>
      <c r="L17" s="18" t="s">
        <v>876</v>
      </c>
    </row>
    <row r="18" spans="1:12" x14ac:dyDescent="0.25">
      <c r="A18" s="36" t="s">
        <v>1453</v>
      </c>
      <c r="B18" s="47" t="s">
        <v>1454</v>
      </c>
      <c r="C18" s="36" t="s">
        <v>1450</v>
      </c>
      <c r="D18" s="36" t="s">
        <v>1451</v>
      </c>
      <c r="E18" s="50" t="s">
        <v>1452</v>
      </c>
      <c r="F18" s="50" t="s">
        <v>1452</v>
      </c>
      <c r="G18" s="49">
        <v>44691.000000000102</v>
      </c>
      <c r="H18" s="49">
        <v>44926.000000000102</v>
      </c>
      <c r="I18" s="38">
        <v>3589</v>
      </c>
      <c r="J18" s="38">
        <f>150+750</f>
        <v>900</v>
      </c>
      <c r="K18" s="38">
        <f t="shared" si="0"/>
        <v>2689</v>
      </c>
      <c r="L18" s="18" t="s">
        <v>876</v>
      </c>
    </row>
    <row r="19" spans="1:12" x14ac:dyDescent="0.25">
      <c r="A19" s="36" t="s">
        <v>1455</v>
      </c>
      <c r="B19" s="47" t="s">
        <v>1456</v>
      </c>
      <c r="C19" s="36" t="s">
        <v>139</v>
      </c>
      <c r="D19" s="36" t="s">
        <v>1457</v>
      </c>
      <c r="E19" s="50" t="s">
        <v>140</v>
      </c>
      <c r="F19" s="50" t="s">
        <v>140</v>
      </c>
      <c r="G19" s="49">
        <v>44620.000000000102</v>
      </c>
      <c r="H19" s="49">
        <v>44651.000000000102</v>
      </c>
      <c r="I19" s="38">
        <v>170</v>
      </c>
      <c r="J19" s="38">
        <v>170</v>
      </c>
      <c r="K19" s="38">
        <f t="shared" si="0"/>
        <v>0</v>
      </c>
      <c r="L19" s="18" t="s">
        <v>876</v>
      </c>
    </row>
    <row r="20" spans="1:12" ht="30" x14ac:dyDescent="0.25">
      <c r="A20" s="36" t="s">
        <v>1458</v>
      </c>
      <c r="B20" s="47" t="s">
        <v>1459</v>
      </c>
      <c r="C20" s="36" t="s">
        <v>1460</v>
      </c>
      <c r="D20" s="36" t="s">
        <v>1461</v>
      </c>
      <c r="E20" s="50" t="s">
        <v>1462</v>
      </c>
      <c r="F20" s="50" t="s">
        <v>1462</v>
      </c>
      <c r="G20" s="49">
        <v>44896.000000000102</v>
      </c>
      <c r="H20" s="49">
        <v>45991.000000000102</v>
      </c>
      <c r="I20" s="38">
        <v>29087.4</v>
      </c>
      <c r="J20" s="38">
        <f>3786+1302</f>
        <v>5088</v>
      </c>
      <c r="K20" s="38">
        <f t="shared" si="0"/>
        <v>23999.4</v>
      </c>
      <c r="L20" s="18" t="s">
        <v>1463</v>
      </c>
    </row>
    <row r="21" spans="1:12" x14ac:dyDescent="0.25">
      <c r="A21" s="36" t="s">
        <v>1464</v>
      </c>
      <c r="B21" s="47" t="s">
        <v>1465</v>
      </c>
      <c r="C21" s="36" t="s">
        <v>718</v>
      </c>
      <c r="D21" s="36" t="s">
        <v>587</v>
      </c>
      <c r="E21" s="50" t="s">
        <v>719</v>
      </c>
      <c r="F21" s="50" t="s">
        <v>719</v>
      </c>
      <c r="G21" s="49">
        <v>44713.000000000102</v>
      </c>
      <c r="H21" s="49">
        <v>45443.000000000102</v>
      </c>
      <c r="I21" s="38">
        <v>3500</v>
      </c>
      <c r="J21" s="38">
        <f>798.42+955</f>
        <v>1753.42</v>
      </c>
      <c r="K21" s="38">
        <f t="shared" si="0"/>
        <v>1746.58</v>
      </c>
      <c r="L21" s="18" t="s">
        <v>876</v>
      </c>
    </row>
    <row r="22" spans="1:12" x14ac:dyDescent="0.25">
      <c r="A22" s="36" t="s">
        <v>1466</v>
      </c>
      <c r="B22" s="47" t="s">
        <v>1467</v>
      </c>
      <c r="C22" s="36" t="s">
        <v>718</v>
      </c>
      <c r="D22" s="36" t="s">
        <v>587</v>
      </c>
      <c r="E22" s="50" t="s">
        <v>719</v>
      </c>
      <c r="F22" s="50" t="s">
        <v>719</v>
      </c>
      <c r="G22" s="49">
        <v>44636.000000000102</v>
      </c>
      <c r="H22" s="49">
        <v>44681.000000000102</v>
      </c>
      <c r="I22" s="38">
        <v>2000</v>
      </c>
      <c r="J22" s="38">
        <v>688.3</v>
      </c>
      <c r="K22" s="38">
        <f t="shared" si="0"/>
        <v>1311.7</v>
      </c>
      <c r="L22" s="18" t="s">
        <v>876</v>
      </c>
    </row>
    <row r="23" spans="1:12" x14ac:dyDescent="0.25">
      <c r="A23" s="36" t="s">
        <v>1468</v>
      </c>
      <c r="B23" s="47" t="s">
        <v>1469</v>
      </c>
      <c r="C23" s="36" t="s">
        <v>65</v>
      </c>
      <c r="D23" s="36" t="s">
        <v>1470</v>
      </c>
      <c r="E23" s="37" t="s">
        <v>1041</v>
      </c>
      <c r="F23" s="41" t="s">
        <v>1041</v>
      </c>
      <c r="G23" s="49">
        <v>44887.000000000102</v>
      </c>
      <c r="H23" s="49">
        <v>45138.000000000102</v>
      </c>
      <c r="I23" s="38">
        <v>3000</v>
      </c>
      <c r="J23" s="38">
        <f>628.68+2468.92</f>
        <v>3097.6</v>
      </c>
      <c r="K23" s="38">
        <f t="shared" si="0"/>
        <v>-97.599999999999909</v>
      </c>
      <c r="L23" s="18" t="s">
        <v>876</v>
      </c>
    </row>
    <row r="24" spans="1:12" x14ac:dyDescent="0.25">
      <c r="A24" s="36" t="s">
        <v>1471</v>
      </c>
      <c r="B24" s="47" t="s">
        <v>1472</v>
      </c>
      <c r="C24" s="36" t="s">
        <v>65</v>
      </c>
      <c r="D24" s="36" t="s">
        <v>1470</v>
      </c>
      <c r="E24" s="37" t="s">
        <v>1041</v>
      </c>
      <c r="F24" s="41" t="s">
        <v>1041</v>
      </c>
      <c r="G24" s="49">
        <v>44812.000000000102</v>
      </c>
      <c r="H24" s="49">
        <v>44865.000000000102</v>
      </c>
      <c r="I24" s="38">
        <v>70</v>
      </c>
      <c r="J24" s="38">
        <v>67.849999999999994</v>
      </c>
      <c r="K24" s="38">
        <f t="shared" si="0"/>
        <v>2.1500000000000057</v>
      </c>
      <c r="L24" s="18" t="s">
        <v>876</v>
      </c>
    </row>
    <row r="25" spans="1:12" x14ac:dyDescent="0.25">
      <c r="A25" s="36" t="s">
        <v>1473</v>
      </c>
      <c r="B25" s="47" t="s">
        <v>1474</v>
      </c>
      <c r="C25" s="36" t="s">
        <v>1359</v>
      </c>
      <c r="D25" s="36" t="s">
        <v>1475</v>
      </c>
      <c r="E25" s="37" t="s">
        <v>1360</v>
      </c>
      <c r="F25" s="37" t="s">
        <v>1360</v>
      </c>
      <c r="G25" s="49">
        <v>44852.000000000102</v>
      </c>
      <c r="H25" s="49">
        <v>45138.000000000102</v>
      </c>
      <c r="I25" s="38">
        <v>1000</v>
      </c>
      <c r="J25" s="38">
        <f>382.01+106.56</f>
        <v>488.57</v>
      </c>
      <c r="K25" s="38">
        <f t="shared" si="0"/>
        <v>511.43</v>
      </c>
      <c r="L25" s="18" t="s">
        <v>876</v>
      </c>
    </row>
    <row r="26" spans="1:12" x14ac:dyDescent="0.25">
      <c r="A26" s="36" t="s">
        <v>1476</v>
      </c>
      <c r="B26" s="47" t="s">
        <v>1477</v>
      </c>
      <c r="C26" s="36" t="s">
        <v>1478</v>
      </c>
      <c r="D26" s="36" t="s">
        <v>1479</v>
      </c>
      <c r="E26" s="50" t="s">
        <v>1480</v>
      </c>
      <c r="F26" s="50" t="s">
        <v>1480</v>
      </c>
      <c r="G26" s="49">
        <v>44593.000000000102</v>
      </c>
      <c r="H26" s="49">
        <v>44926.000000000102</v>
      </c>
      <c r="I26" s="38">
        <v>1000</v>
      </c>
      <c r="J26" s="38">
        <v>123</v>
      </c>
      <c r="K26" s="38">
        <f t="shared" si="0"/>
        <v>877</v>
      </c>
      <c r="L26" s="18" t="s">
        <v>876</v>
      </c>
    </row>
    <row r="27" spans="1:12" x14ac:dyDescent="0.25">
      <c r="A27" s="36" t="s">
        <v>1481</v>
      </c>
      <c r="B27" s="47" t="s">
        <v>196</v>
      </c>
      <c r="C27" s="36" t="s">
        <v>1482</v>
      </c>
      <c r="D27" s="36" t="s">
        <v>1483</v>
      </c>
      <c r="E27" s="50" t="s">
        <v>1484</v>
      </c>
      <c r="F27" s="50" t="s">
        <v>1484</v>
      </c>
      <c r="G27" s="49">
        <v>44562.000000000102</v>
      </c>
      <c r="H27" s="49">
        <v>44926.000000000102</v>
      </c>
      <c r="I27" s="38">
        <v>1000</v>
      </c>
      <c r="J27" s="38">
        <v>128.43</v>
      </c>
      <c r="K27" s="38">
        <f t="shared" si="0"/>
        <v>871.56999999999994</v>
      </c>
      <c r="L27" s="18" t="s">
        <v>876</v>
      </c>
    </row>
    <row r="28" spans="1:12" x14ac:dyDescent="0.25">
      <c r="A28" s="36" t="s">
        <v>1485</v>
      </c>
      <c r="B28" s="47" t="s">
        <v>1486</v>
      </c>
      <c r="C28" s="36" t="s">
        <v>742</v>
      </c>
      <c r="D28" s="36" t="s">
        <v>384</v>
      </c>
      <c r="E28" s="37" t="s">
        <v>943</v>
      </c>
      <c r="F28" s="37" t="s">
        <v>943</v>
      </c>
      <c r="G28" s="49">
        <v>44621.000000000102</v>
      </c>
      <c r="H28" s="49">
        <v>44926.000000000102</v>
      </c>
      <c r="I28" s="38">
        <v>3000</v>
      </c>
      <c r="J28" s="38">
        <v>1477.53</v>
      </c>
      <c r="K28" s="38">
        <f t="shared" si="0"/>
        <v>1522.47</v>
      </c>
      <c r="L28" s="18" t="s">
        <v>876</v>
      </c>
    </row>
    <row r="29" spans="1:12" ht="30" x14ac:dyDescent="0.25">
      <c r="A29" s="36" t="s">
        <v>1487</v>
      </c>
      <c r="B29" s="47" t="s">
        <v>1488</v>
      </c>
      <c r="C29" s="36" t="s">
        <v>1489</v>
      </c>
      <c r="D29" s="36" t="s">
        <v>1490</v>
      </c>
      <c r="E29" s="50" t="s">
        <v>1491</v>
      </c>
      <c r="F29" s="50" t="s">
        <v>1491</v>
      </c>
      <c r="G29" s="49">
        <v>44562.000000000102</v>
      </c>
      <c r="H29" s="49">
        <v>44926.000000000102</v>
      </c>
      <c r="I29" s="38">
        <v>336</v>
      </c>
      <c r="J29" s="38">
        <v>296.31</v>
      </c>
      <c r="K29" s="38">
        <f t="shared" si="0"/>
        <v>39.69</v>
      </c>
      <c r="L29" s="18" t="s">
        <v>876</v>
      </c>
    </row>
    <row r="30" spans="1:12" x14ac:dyDescent="0.25">
      <c r="A30" s="36" t="s">
        <v>1492</v>
      </c>
      <c r="B30" s="47" t="s">
        <v>1493</v>
      </c>
      <c r="C30" s="36" t="s">
        <v>1126</v>
      </c>
      <c r="D30" s="36" t="s">
        <v>1494</v>
      </c>
      <c r="E30" s="37" t="s">
        <v>1127</v>
      </c>
      <c r="F30" s="41" t="s">
        <v>1127</v>
      </c>
      <c r="G30" s="49">
        <v>44743.000000000102</v>
      </c>
      <c r="H30" s="49">
        <v>44773.000000000102</v>
      </c>
      <c r="I30" s="38">
        <v>324</v>
      </c>
      <c r="J30" s="38">
        <v>324</v>
      </c>
      <c r="K30" s="38">
        <f t="shared" si="0"/>
        <v>0</v>
      </c>
      <c r="L30" s="18" t="s">
        <v>876</v>
      </c>
    </row>
    <row r="31" spans="1:12" x14ac:dyDescent="0.25">
      <c r="A31" s="36" t="s">
        <v>1495</v>
      </c>
      <c r="B31" s="47" t="s">
        <v>1496</v>
      </c>
      <c r="C31" s="36" t="s">
        <v>1126</v>
      </c>
      <c r="D31" s="36" t="s">
        <v>1494</v>
      </c>
      <c r="E31" s="37" t="s">
        <v>1127</v>
      </c>
      <c r="F31" s="41" t="s">
        <v>1127</v>
      </c>
      <c r="G31" s="49">
        <v>44719.000000000102</v>
      </c>
      <c r="H31" s="49">
        <v>44804.000000000102</v>
      </c>
      <c r="I31" s="38">
        <v>200</v>
      </c>
      <c r="J31" s="38">
        <v>192.34</v>
      </c>
      <c r="K31" s="38">
        <f t="shared" si="0"/>
        <v>7.6599999999999966</v>
      </c>
      <c r="L31" s="18" t="s">
        <v>876</v>
      </c>
    </row>
    <row r="32" spans="1:12" x14ac:dyDescent="0.25">
      <c r="A32" s="36" t="s">
        <v>1497</v>
      </c>
      <c r="B32" s="47" t="s">
        <v>1498</v>
      </c>
      <c r="C32" s="36" t="s">
        <v>1499</v>
      </c>
      <c r="D32" s="36" t="s">
        <v>1500</v>
      </c>
      <c r="E32" s="50" t="s">
        <v>1501</v>
      </c>
      <c r="F32" s="50" t="s">
        <v>1501</v>
      </c>
      <c r="G32" s="49">
        <v>44562.000000000102</v>
      </c>
      <c r="H32" s="49">
        <v>44592.000000000102</v>
      </c>
      <c r="I32" s="38">
        <v>1560</v>
      </c>
      <c r="J32" s="38">
        <v>1560</v>
      </c>
      <c r="K32" s="38">
        <f t="shared" si="0"/>
        <v>0</v>
      </c>
      <c r="L32" s="18" t="s">
        <v>876</v>
      </c>
    </row>
    <row r="33" spans="1:12" x14ac:dyDescent="0.25">
      <c r="A33" s="36" t="s">
        <v>1502</v>
      </c>
      <c r="B33" s="47" t="s">
        <v>1503</v>
      </c>
      <c r="C33" s="36" t="s">
        <v>1499</v>
      </c>
      <c r="D33" s="36" t="s">
        <v>1500</v>
      </c>
      <c r="E33" s="50" t="s">
        <v>1501</v>
      </c>
      <c r="F33" s="50" t="s">
        <v>1501</v>
      </c>
      <c r="G33" s="49">
        <v>44562.000000000102</v>
      </c>
      <c r="H33" s="49">
        <v>44926.000000000102</v>
      </c>
      <c r="I33" s="38">
        <v>8518</v>
      </c>
      <c r="J33" s="38">
        <v>11102</v>
      </c>
      <c r="K33" s="38">
        <f t="shared" si="0"/>
        <v>-2584</v>
      </c>
      <c r="L33" s="18" t="s">
        <v>876</v>
      </c>
    </row>
    <row r="34" spans="1:12" x14ac:dyDescent="0.25">
      <c r="A34" s="36" t="s">
        <v>1504</v>
      </c>
      <c r="B34" s="47" t="s">
        <v>1505</v>
      </c>
      <c r="C34" s="36" t="s">
        <v>1499</v>
      </c>
      <c r="D34" s="36" t="s">
        <v>1500</v>
      </c>
      <c r="E34" s="50" t="s">
        <v>1501</v>
      </c>
      <c r="F34" s="50" t="s">
        <v>1501</v>
      </c>
      <c r="G34" s="49">
        <v>44593.000000000102</v>
      </c>
      <c r="H34" s="49">
        <v>44681.000000000102</v>
      </c>
      <c r="I34" s="38">
        <v>2700</v>
      </c>
      <c r="J34" s="38">
        <v>2700</v>
      </c>
      <c r="K34" s="38">
        <f t="shared" si="0"/>
        <v>0</v>
      </c>
      <c r="L34" s="18" t="s">
        <v>876</v>
      </c>
    </row>
    <row r="35" spans="1:12" x14ac:dyDescent="0.25">
      <c r="A35" s="36" t="s">
        <v>1506</v>
      </c>
      <c r="B35" s="47" t="s">
        <v>1507</v>
      </c>
      <c r="C35" s="36" t="s">
        <v>1499</v>
      </c>
      <c r="D35" s="36" t="s">
        <v>1500</v>
      </c>
      <c r="E35" s="50" t="s">
        <v>1501</v>
      </c>
      <c r="F35" s="50" t="s">
        <v>1501</v>
      </c>
      <c r="G35" s="49">
        <v>44621.000000000102</v>
      </c>
      <c r="H35" s="49">
        <v>45350.000000000102</v>
      </c>
      <c r="I35" s="38">
        <v>39999</v>
      </c>
      <c r="J35" s="38">
        <v>47985.9</v>
      </c>
      <c r="K35" s="38">
        <f t="shared" si="0"/>
        <v>-7986.9000000000015</v>
      </c>
      <c r="L35" s="18" t="s">
        <v>876</v>
      </c>
    </row>
    <row r="36" spans="1:12" x14ac:dyDescent="0.25">
      <c r="A36" s="36" t="s">
        <v>1508</v>
      </c>
      <c r="B36" s="47" t="s">
        <v>1509</v>
      </c>
      <c r="C36" s="36" t="s">
        <v>276</v>
      </c>
      <c r="D36" s="36" t="s">
        <v>1510</v>
      </c>
      <c r="E36" s="50" t="s">
        <v>277</v>
      </c>
      <c r="F36" s="50" t="s">
        <v>277</v>
      </c>
      <c r="G36" s="49">
        <v>44652.000000000102</v>
      </c>
      <c r="H36" s="49">
        <v>45382.000000000102</v>
      </c>
      <c r="I36" s="38">
        <v>28000</v>
      </c>
      <c r="J36" s="38">
        <v>11666.6</v>
      </c>
      <c r="K36" s="38">
        <f t="shared" si="0"/>
        <v>16333.4</v>
      </c>
      <c r="L36" s="18" t="s">
        <v>876</v>
      </c>
    </row>
    <row r="37" spans="1:12" ht="30" x14ac:dyDescent="0.25">
      <c r="A37" s="36" t="s">
        <v>1511</v>
      </c>
      <c r="B37" s="47" t="s">
        <v>1512</v>
      </c>
      <c r="C37" s="36" t="s">
        <v>407</v>
      </c>
      <c r="D37" s="36" t="s">
        <v>1513</v>
      </c>
      <c r="E37" s="37" t="s">
        <v>1334</v>
      </c>
      <c r="F37" s="37" t="s">
        <v>1334</v>
      </c>
      <c r="G37" s="49">
        <v>44682.000000000102</v>
      </c>
      <c r="H37" s="49">
        <v>45046.000000000102</v>
      </c>
      <c r="I37" s="38">
        <v>12800</v>
      </c>
      <c r="J37" s="38">
        <v>11750</v>
      </c>
      <c r="K37" s="38">
        <f t="shared" si="0"/>
        <v>1050</v>
      </c>
      <c r="L37" s="18" t="s">
        <v>876</v>
      </c>
    </row>
    <row r="38" spans="1:12" ht="30" x14ac:dyDescent="0.25">
      <c r="A38" s="36" t="s">
        <v>1514</v>
      </c>
      <c r="B38" s="47" t="s">
        <v>1515</v>
      </c>
      <c r="C38" s="36" t="s">
        <v>411</v>
      </c>
      <c r="D38" s="36" t="s">
        <v>1516</v>
      </c>
      <c r="E38" s="37" t="s">
        <v>1076</v>
      </c>
      <c r="F38" s="37" t="s">
        <v>1076</v>
      </c>
      <c r="G38" s="49">
        <v>44682.000000000102</v>
      </c>
      <c r="H38" s="49">
        <v>45046.000000000102</v>
      </c>
      <c r="I38" s="38">
        <v>16400</v>
      </c>
      <c r="J38" s="38">
        <v>15330</v>
      </c>
      <c r="K38" s="38">
        <f t="shared" si="0"/>
        <v>1070</v>
      </c>
      <c r="L38" s="18" t="s">
        <v>876</v>
      </c>
    </row>
    <row r="39" spans="1:12" x14ac:dyDescent="0.25">
      <c r="A39" s="36" t="s">
        <v>1517</v>
      </c>
      <c r="B39" s="47" t="s">
        <v>1518</v>
      </c>
      <c r="C39" s="36" t="s">
        <v>238</v>
      </c>
      <c r="D39" s="36" t="s">
        <v>1519</v>
      </c>
      <c r="E39" s="37" t="s">
        <v>872</v>
      </c>
      <c r="F39" s="37" t="s">
        <v>872</v>
      </c>
      <c r="G39" s="49">
        <v>44742.000000000102</v>
      </c>
      <c r="H39" s="49">
        <v>44926.000000000102</v>
      </c>
      <c r="I39" s="38">
        <v>4444</v>
      </c>
      <c r="J39" s="38">
        <v>5984</v>
      </c>
      <c r="K39" s="38">
        <f t="shared" si="0"/>
        <v>-1540</v>
      </c>
      <c r="L39" s="18" t="s">
        <v>876</v>
      </c>
    </row>
    <row r="40" spans="1:12" x14ac:dyDescent="0.25">
      <c r="A40" s="36" t="s">
        <v>1520</v>
      </c>
      <c r="B40" s="47" t="s">
        <v>1521</v>
      </c>
      <c r="C40" s="36" t="s">
        <v>238</v>
      </c>
      <c r="D40" s="36" t="s">
        <v>1519</v>
      </c>
      <c r="E40" s="37" t="s">
        <v>872</v>
      </c>
      <c r="F40" s="37" t="s">
        <v>872</v>
      </c>
      <c r="G40" s="49">
        <v>44713.000000000102</v>
      </c>
      <c r="H40" s="49">
        <v>44926.000000000102</v>
      </c>
      <c r="I40" s="38">
        <v>1540</v>
      </c>
      <c r="J40" s="38">
        <v>1540</v>
      </c>
      <c r="K40" s="38">
        <f t="shared" si="0"/>
        <v>0</v>
      </c>
      <c r="L40" s="18" t="s">
        <v>876</v>
      </c>
    </row>
    <row r="41" spans="1:12" x14ac:dyDescent="0.25">
      <c r="A41" s="36" t="s">
        <v>1522</v>
      </c>
      <c r="B41" s="47" t="s">
        <v>1523</v>
      </c>
      <c r="C41" s="36" t="s">
        <v>734</v>
      </c>
      <c r="D41" s="36" t="s">
        <v>1524</v>
      </c>
      <c r="E41" s="37" t="s">
        <v>897</v>
      </c>
      <c r="F41" s="37" t="s">
        <v>897</v>
      </c>
      <c r="G41" s="49">
        <v>44847.000000000102</v>
      </c>
      <c r="H41" s="49">
        <v>44926.000000000102</v>
      </c>
      <c r="I41" s="38">
        <v>3200</v>
      </c>
      <c r="J41" s="38">
        <v>3327.8</v>
      </c>
      <c r="K41" s="38">
        <f t="shared" si="0"/>
        <v>-127.80000000000018</v>
      </c>
      <c r="L41" s="18" t="s">
        <v>876</v>
      </c>
    </row>
    <row r="42" spans="1:12" x14ac:dyDescent="0.25">
      <c r="A42" s="36" t="s">
        <v>1525</v>
      </c>
      <c r="B42" s="47" t="s">
        <v>1526</v>
      </c>
      <c r="C42" s="36" t="s">
        <v>734</v>
      </c>
      <c r="D42" s="36" t="s">
        <v>1524</v>
      </c>
      <c r="E42" s="37" t="s">
        <v>897</v>
      </c>
      <c r="F42" s="37" t="s">
        <v>897</v>
      </c>
      <c r="G42" s="49">
        <v>44649.000000000102</v>
      </c>
      <c r="H42" s="49">
        <v>44742.000000000102</v>
      </c>
      <c r="I42" s="38">
        <v>1100</v>
      </c>
      <c r="J42" s="38">
        <v>1091.5</v>
      </c>
      <c r="K42" s="38">
        <f t="shared" si="0"/>
        <v>8.5</v>
      </c>
      <c r="L42" s="18" t="s">
        <v>876</v>
      </c>
    </row>
    <row r="43" spans="1:12" x14ac:dyDescent="0.25">
      <c r="A43" s="36" t="s">
        <v>1527</v>
      </c>
      <c r="B43" s="47" t="s">
        <v>1528</v>
      </c>
      <c r="C43" s="36" t="s">
        <v>1529</v>
      </c>
      <c r="D43" s="36" t="s">
        <v>1530</v>
      </c>
      <c r="E43" s="50" t="s">
        <v>1531</v>
      </c>
      <c r="F43" s="50" t="s">
        <v>1531</v>
      </c>
      <c r="G43" s="49">
        <v>44755.000000000102</v>
      </c>
      <c r="H43" s="49">
        <v>44804.000000000102</v>
      </c>
      <c r="I43" s="38">
        <v>784.09</v>
      </c>
      <c r="J43" s="38">
        <v>784.09</v>
      </c>
      <c r="K43" s="38">
        <f t="shared" si="0"/>
        <v>0</v>
      </c>
      <c r="L43" s="18" t="s">
        <v>876</v>
      </c>
    </row>
    <row r="44" spans="1:12" x14ac:dyDescent="0.25">
      <c r="A44" s="36" t="s">
        <v>1532</v>
      </c>
      <c r="B44" s="47" t="s">
        <v>1533</v>
      </c>
      <c r="C44" s="36" t="s">
        <v>604</v>
      </c>
      <c r="D44" s="36" t="s">
        <v>278</v>
      </c>
      <c r="E44" s="37" t="s">
        <v>1347</v>
      </c>
      <c r="F44" s="37" t="s">
        <v>1347</v>
      </c>
      <c r="G44" s="49">
        <v>44562.000000000102</v>
      </c>
      <c r="H44" s="49">
        <v>44926.000000000102</v>
      </c>
      <c r="I44" s="38">
        <v>22500</v>
      </c>
      <c r="J44" s="38">
        <v>22500</v>
      </c>
      <c r="K44" s="38">
        <f t="shared" si="0"/>
        <v>0</v>
      </c>
      <c r="L44" s="18" t="s">
        <v>876</v>
      </c>
    </row>
    <row r="45" spans="1:12" x14ac:dyDescent="0.25">
      <c r="A45" s="36" t="s">
        <v>1534</v>
      </c>
      <c r="B45" s="47" t="s">
        <v>1535</v>
      </c>
      <c r="C45" s="36" t="s">
        <v>440</v>
      </c>
      <c r="D45" s="36" t="s">
        <v>1536</v>
      </c>
      <c r="E45" s="37" t="s">
        <v>1183</v>
      </c>
      <c r="F45" s="37" t="s">
        <v>1183</v>
      </c>
      <c r="G45" s="49">
        <v>44713.000000000102</v>
      </c>
      <c r="H45" s="49">
        <v>44926.000000000102</v>
      </c>
      <c r="I45" s="38">
        <v>20600</v>
      </c>
      <c r="J45" s="38">
        <v>21584.799999999999</v>
      </c>
      <c r="K45" s="38">
        <f t="shared" si="0"/>
        <v>-984.79999999999927</v>
      </c>
      <c r="L45" s="18" t="s">
        <v>876</v>
      </c>
    </row>
    <row r="46" spans="1:12" x14ac:dyDescent="0.25">
      <c r="A46" s="36" t="s">
        <v>1537</v>
      </c>
      <c r="B46" s="47" t="s">
        <v>1538</v>
      </c>
      <c r="C46" s="36" t="s">
        <v>440</v>
      </c>
      <c r="D46" s="36" t="s">
        <v>1536</v>
      </c>
      <c r="E46" s="37" t="s">
        <v>1183</v>
      </c>
      <c r="F46" s="37" t="s">
        <v>1183</v>
      </c>
      <c r="G46" s="49">
        <v>44562.000000000102</v>
      </c>
      <c r="H46" s="49">
        <v>44926.000000000102</v>
      </c>
      <c r="I46" s="38">
        <v>22000</v>
      </c>
      <c r="J46" s="38">
        <v>22454.1</v>
      </c>
      <c r="K46" s="38">
        <f t="shared" si="0"/>
        <v>-454.09999999999854</v>
      </c>
      <c r="L46" s="18" t="s">
        <v>876</v>
      </c>
    </row>
    <row r="47" spans="1:12" x14ac:dyDescent="0.25">
      <c r="A47" s="36" t="s">
        <v>1539</v>
      </c>
      <c r="B47" s="47" t="s">
        <v>1540</v>
      </c>
      <c r="C47" s="36" t="s">
        <v>258</v>
      </c>
      <c r="D47" s="36" t="s">
        <v>1541</v>
      </c>
      <c r="E47" s="37" t="s">
        <v>1138</v>
      </c>
      <c r="F47" s="37" t="s">
        <v>1138</v>
      </c>
      <c r="G47" s="49">
        <v>44705.000000000102</v>
      </c>
      <c r="H47" s="49">
        <v>44742.000000000102</v>
      </c>
      <c r="I47" s="38">
        <v>232.49</v>
      </c>
      <c r="J47" s="38">
        <v>232.48</v>
      </c>
      <c r="K47" s="38">
        <f t="shared" si="0"/>
        <v>1.0000000000019327E-2</v>
      </c>
      <c r="L47" s="18" t="s">
        <v>876</v>
      </c>
    </row>
    <row r="48" spans="1:12" x14ac:dyDescent="0.25">
      <c r="A48" s="36" t="s">
        <v>1542</v>
      </c>
      <c r="B48" s="47" t="s">
        <v>1543</v>
      </c>
      <c r="C48" s="36" t="s">
        <v>258</v>
      </c>
      <c r="D48" s="36" t="s">
        <v>1541</v>
      </c>
      <c r="E48" s="37" t="s">
        <v>1138</v>
      </c>
      <c r="F48" s="37" t="s">
        <v>1138</v>
      </c>
      <c r="G48" s="49">
        <v>44831.000000000102</v>
      </c>
      <c r="H48" s="49">
        <v>44865.000000000102</v>
      </c>
      <c r="I48" s="38">
        <v>164</v>
      </c>
      <c r="J48" s="38">
        <v>0</v>
      </c>
      <c r="K48" s="38">
        <f t="shared" si="0"/>
        <v>164</v>
      </c>
      <c r="L48" s="18" t="s">
        <v>876</v>
      </c>
    </row>
    <row r="49" spans="1:12" x14ac:dyDescent="0.25">
      <c r="A49" s="36" t="s">
        <v>1544</v>
      </c>
      <c r="B49" s="47" t="s">
        <v>1545</v>
      </c>
      <c r="C49" s="36" t="s">
        <v>1546</v>
      </c>
      <c r="D49" s="36" t="s">
        <v>1547</v>
      </c>
      <c r="E49" s="50" t="s">
        <v>1548</v>
      </c>
      <c r="F49" s="50" t="s">
        <v>1548</v>
      </c>
      <c r="G49" s="49">
        <v>44594.000000000102</v>
      </c>
      <c r="H49" s="49">
        <v>44620.000000000102</v>
      </c>
      <c r="I49" s="38">
        <v>305</v>
      </c>
      <c r="J49" s="38">
        <v>305</v>
      </c>
      <c r="K49" s="38">
        <f t="shared" si="0"/>
        <v>0</v>
      </c>
      <c r="L49" s="18" t="s">
        <v>876</v>
      </c>
    </row>
    <row r="50" spans="1:12" x14ac:dyDescent="0.25">
      <c r="A50" s="36" t="s">
        <v>1549</v>
      </c>
      <c r="B50" s="47" t="s">
        <v>1550</v>
      </c>
      <c r="C50" s="36" t="s">
        <v>820</v>
      </c>
      <c r="D50" s="36" t="s">
        <v>848</v>
      </c>
      <c r="E50" s="50" t="s">
        <v>821</v>
      </c>
      <c r="F50" s="50" t="s">
        <v>821</v>
      </c>
      <c r="G50" s="49">
        <v>44682.000000000102</v>
      </c>
      <c r="H50" s="49">
        <v>44926.000000000102</v>
      </c>
      <c r="I50" s="38">
        <v>3910</v>
      </c>
      <c r="J50" s="38">
        <v>1851.5</v>
      </c>
      <c r="K50" s="38">
        <f t="shared" si="0"/>
        <v>2058.5</v>
      </c>
      <c r="L50" s="18" t="s">
        <v>876</v>
      </c>
    </row>
    <row r="51" spans="1:12" x14ac:dyDescent="0.25">
      <c r="A51" s="36" t="s">
        <v>1551</v>
      </c>
      <c r="B51" s="47" t="s">
        <v>1552</v>
      </c>
      <c r="C51" s="36" t="s">
        <v>1130</v>
      </c>
      <c r="D51" s="36" t="s">
        <v>505</v>
      </c>
      <c r="E51" s="50" t="s">
        <v>1553</v>
      </c>
      <c r="F51" s="50" t="s">
        <v>1553</v>
      </c>
      <c r="G51" s="49">
        <v>44896.000000000102</v>
      </c>
      <c r="H51" s="49">
        <v>45107.000000000102</v>
      </c>
      <c r="I51" s="38">
        <v>480</v>
      </c>
      <c r="J51" s="38">
        <v>479.52</v>
      </c>
      <c r="K51" s="38">
        <f t="shared" si="0"/>
        <v>0.48000000000001819</v>
      </c>
      <c r="L51" s="18" t="s">
        <v>876</v>
      </c>
    </row>
    <row r="52" spans="1:12" x14ac:dyDescent="0.25">
      <c r="A52" s="36" t="s">
        <v>1554</v>
      </c>
      <c r="B52" s="47" t="s">
        <v>1555</v>
      </c>
      <c r="C52" s="36" t="s">
        <v>526</v>
      </c>
      <c r="D52" s="36" t="s">
        <v>564</v>
      </c>
      <c r="E52" s="37" t="s">
        <v>919</v>
      </c>
      <c r="F52" s="37" t="s">
        <v>919</v>
      </c>
      <c r="G52" s="49">
        <v>44803.000000000102</v>
      </c>
      <c r="H52" s="49">
        <v>44773.000000000102</v>
      </c>
      <c r="I52" s="38">
        <v>2000</v>
      </c>
      <c r="J52" s="38">
        <v>2021.13</v>
      </c>
      <c r="K52" s="38">
        <f t="shared" si="0"/>
        <v>-21.130000000000109</v>
      </c>
      <c r="L52" s="18" t="s">
        <v>876</v>
      </c>
    </row>
    <row r="53" spans="1:12" x14ac:dyDescent="0.25">
      <c r="A53" s="36" t="s">
        <v>1556</v>
      </c>
      <c r="B53" s="47" t="s">
        <v>1557</v>
      </c>
      <c r="C53" s="36" t="s">
        <v>526</v>
      </c>
      <c r="D53" s="36" t="s">
        <v>564</v>
      </c>
      <c r="E53" s="37" t="s">
        <v>919</v>
      </c>
      <c r="F53" s="37" t="s">
        <v>919</v>
      </c>
      <c r="G53" s="49">
        <v>44652.000000000102</v>
      </c>
      <c r="H53" s="49">
        <v>45382.000000000102</v>
      </c>
      <c r="I53" s="38">
        <v>31588.52</v>
      </c>
      <c r="J53" s="38">
        <f>3046.64+21068.3</f>
        <v>24114.94</v>
      </c>
      <c r="K53" s="38">
        <f t="shared" si="0"/>
        <v>7473.5800000000017</v>
      </c>
      <c r="L53" s="18" t="s">
        <v>876</v>
      </c>
    </row>
    <row r="54" spans="1:12" x14ac:dyDescent="0.25">
      <c r="A54" s="36" t="s">
        <v>1558</v>
      </c>
      <c r="B54" s="47" t="s">
        <v>1559</v>
      </c>
      <c r="C54" s="36" t="s">
        <v>526</v>
      </c>
      <c r="D54" s="36" t="s">
        <v>564</v>
      </c>
      <c r="E54" s="37" t="s">
        <v>919</v>
      </c>
      <c r="F54" s="37" t="s">
        <v>919</v>
      </c>
      <c r="G54" s="49">
        <v>44907.000000000102</v>
      </c>
      <c r="H54" s="49">
        <v>45138.000000000102</v>
      </c>
      <c r="I54" s="38">
        <v>2000</v>
      </c>
      <c r="J54" s="38">
        <f>343.24+721.39</f>
        <v>1064.6300000000001</v>
      </c>
      <c r="K54" s="38">
        <f t="shared" si="0"/>
        <v>935.36999999999989</v>
      </c>
      <c r="L54" s="18" t="s">
        <v>876</v>
      </c>
    </row>
    <row r="55" spans="1:12" x14ac:dyDescent="0.25">
      <c r="A55" s="36" t="s">
        <v>1560</v>
      </c>
      <c r="B55" s="47" t="s">
        <v>1561</v>
      </c>
      <c r="C55" s="36" t="s">
        <v>529</v>
      </c>
      <c r="D55" s="36" t="s">
        <v>1562</v>
      </c>
      <c r="E55" s="37" t="s">
        <v>936</v>
      </c>
      <c r="F55" s="37" t="s">
        <v>936</v>
      </c>
      <c r="G55" s="49">
        <v>44599.000000000102</v>
      </c>
      <c r="H55" s="49">
        <v>44620.000000000102</v>
      </c>
      <c r="I55" s="38">
        <v>200</v>
      </c>
      <c r="J55" s="38">
        <v>1045</v>
      </c>
      <c r="K55" s="38">
        <f t="shared" si="0"/>
        <v>-845</v>
      </c>
      <c r="L55" s="18" t="s">
        <v>876</v>
      </c>
    </row>
    <row r="56" spans="1:12" x14ac:dyDescent="0.25">
      <c r="A56" s="36" t="s">
        <v>1563</v>
      </c>
      <c r="B56" s="47" t="s">
        <v>1564</v>
      </c>
      <c r="C56" s="36" t="s">
        <v>1565</v>
      </c>
      <c r="D56" s="36" t="s">
        <v>1566</v>
      </c>
      <c r="E56" s="50" t="s">
        <v>1567</v>
      </c>
      <c r="F56" s="50" t="s">
        <v>1567</v>
      </c>
      <c r="G56" s="49">
        <v>44702.000000000102</v>
      </c>
      <c r="H56" s="49">
        <v>45047.000000000102</v>
      </c>
      <c r="I56" s="38">
        <v>39999</v>
      </c>
      <c r="J56" s="38">
        <f>34114.8+41835.7</f>
        <v>75950.5</v>
      </c>
      <c r="K56" s="38">
        <f t="shared" si="0"/>
        <v>-35951.5</v>
      </c>
      <c r="L56" s="18" t="s">
        <v>876</v>
      </c>
    </row>
    <row r="57" spans="1:12" x14ac:dyDescent="0.25">
      <c r="A57" s="36" t="s">
        <v>1568</v>
      </c>
      <c r="B57" s="47" t="s">
        <v>1569</v>
      </c>
      <c r="C57" s="36" t="s">
        <v>1570</v>
      </c>
      <c r="D57" s="36" t="s">
        <v>1571</v>
      </c>
      <c r="E57" s="50" t="s">
        <v>1572</v>
      </c>
      <c r="F57" s="50" t="s">
        <v>1572</v>
      </c>
      <c r="G57" s="49">
        <v>44562.000000000102</v>
      </c>
      <c r="H57" s="49">
        <v>44926.000000000102</v>
      </c>
      <c r="I57" s="38">
        <v>3681</v>
      </c>
      <c r="J57" s="38">
        <v>3680.5</v>
      </c>
      <c r="K57" s="38">
        <f t="shared" si="0"/>
        <v>0.5</v>
      </c>
      <c r="L57" s="18" t="s">
        <v>876</v>
      </c>
    </row>
    <row r="58" spans="1:12" ht="30" x14ac:dyDescent="0.25">
      <c r="A58" s="36" t="s">
        <v>1573</v>
      </c>
      <c r="B58" s="47" t="s">
        <v>1574</v>
      </c>
      <c r="C58" s="36" t="s">
        <v>949</v>
      </c>
      <c r="D58" s="36" t="s">
        <v>1575</v>
      </c>
      <c r="E58" s="50" t="s">
        <v>1576</v>
      </c>
      <c r="F58" s="50" t="s">
        <v>1576</v>
      </c>
      <c r="G58" s="49">
        <v>44896.000000000102</v>
      </c>
      <c r="H58" s="49">
        <v>44926.000000000102</v>
      </c>
      <c r="I58" s="38">
        <v>4298.2</v>
      </c>
      <c r="J58" s="38">
        <v>4298.2</v>
      </c>
      <c r="K58" s="38">
        <f t="shared" si="0"/>
        <v>0</v>
      </c>
      <c r="L58" s="18" t="s">
        <v>876</v>
      </c>
    </row>
    <row r="59" spans="1:12" x14ac:dyDescent="0.25">
      <c r="A59" s="36" t="s">
        <v>1577</v>
      </c>
      <c r="B59" s="47" t="s">
        <v>1578</v>
      </c>
      <c r="C59" s="36" t="s">
        <v>1192</v>
      </c>
      <c r="D59" s="36" t="s">
        <v>1579</v>
      </c>
      <c r="E59" s="50" t="s">
        <v>1580</v>
      </c>
      <c r="F59" s="50" t="s">
        <v>1194</v>
      </c>
      <c r="G59" s="49">
        <v>44562.000000000102</v>
      </c>
      <c r="H59" s="49">
        <v>44926.000000000102</v>
      </c>
      <c r="I59" s="38">
        <v>2400</v>
      </c>
      <c r="J59" s="38">
        <v>0</v>
      </c>
      <c r="K59" s="38">
        <f t="shared" si="0"/>
        <v>2400</v>
      </c>
      <c r="L59" s="18" t="s">
        <v>876</v>
      </c>
    </row>
    <row r="60" spans="1:12" x14ac:dyDescent="0.25">
      <c r="A60" s="36" t="s">
        <v>1577</v>
      </c>
      <c r="B60" s="47" t="s">
        <v>1578</v>
      </c>
      <c r="C60" s="36" t="s">
        <v>1192</v>
      </c>
      <c r="D60" s="36" t="s">
        <v>1579</v>
      </c>
      <c r="E60" s="50" t="s">
        <v>1580</v>
      </c>
      <c r="F60" s="50" t="s">
        <v>1194</v>
      </c>
      <c r="G60" s="49">
        <v>44562.000000000102</v>
      </c>
      <c r="H60" s="49">
        <v>44926.000000000102</v>
      </c>
      <c r="I60" s="38">
        <v>2400</v>
      </c>
      <c r="J60" s="38">
        <v>0</v>
      </c>
      <c r="K60" s="38">
        <f t="shared" si="0"/>
        <v>2400</v>
      </c>
      <c r="L60" s="18" t="s">
        <v>876</v>
      </c>
    </row>
    <row r="61" spans="1:12" x14ac:dyDescent="0.25">
      <c r="A61" s="36" t="s">
        <v>1581</v>
      </c>
      <c r="B61" s="47" t="s">
        <v>1582</v>
      </c>
      <c r="C61" s="36" t="s">
        <v>492</v>
      </c>
      <c r="D61" s="36" t="s">
        <v>1583</v>
      </c>
      <c r="E61" s="50" t="s">
        <v>493</v>
      </c>
      <c r="F61" s="50" t="s">
        <v>494</v>
      </c>
      <c r="G61" s="49">
        <v>44762.000000000102</v>
      </c>
      <c r="H61" s="49">
        <v>44926.000000000102</v>
      </c>
      <c r="I61" s="38">
        <v>4500</v>
      </c>
      <c r="J61" s="38">
        <v>1200</v>
      </c>
      <c r="K61" s="38">
        <f t="shared" si="0"/>
        <v>3300</v>
      </c>
      <c r="L61" s="18" t="s">
        <v>876</v>
      </c>
    </row>
    <row r="62" spans="1:12" x14ac:dyDescent="0.25">
      <c r="A62" s="36" t="s">
        <v>1584</v>
      </c>
      <c r="B62" s="47" t="s">
        <v>1585</v>
      </c>
      <c r="C62" s="36" t="s">
        <v>492</v>
      </c>
      <c r="D62" s="36" t="s">
        <v>1583</v>
      </c>
      <c r="E62" s="50" t="s">
        <v>493</v>
      </c>
      <c r="F62" s="50" t="s">
        <v>494</v>
      </c>
      <c r="G62" s="49">
        <v>44652.000000000102</v>
      </c>
      <c r="H62" s="49">
        <v>44681.000000000102</v>
      </c>
      <c r="I62" s="38">
        <v>940</v>
      </c>
      <c r="J62" s="38">
        <v>940</v>
      </c>
      <c r="K62" s="38">
        <f t="shared" si="0"/>
        <v>0</v>
      </c>
      <c r="L62" s="18" t="s">
        <v>876</v>
      </c>
    </row>
    <row r="63" spans="1:12" x14ac:dyDescent="0.25">
      <c r="A63" s="36" t="s">
        <v>1586</v>
      </c>
      <c r="B63" s="47" t="s">
        <v>1587</v>
      </c>
      <c r="C63" s="36" t="s">
        <v>492</v>
      </c>
      <c r="D63" s="36" t="s">
        <v>1583</v>
      </c>
      <c r="E63" s="50" t="s">
        <v>493</v>
      </c>
      <c r="F63" s="50" t="s">
        <v>494</v>
      </c>
      <c r="G63" s="49">
        <v>44562.000000000102</v>
      </c>
      <c r="H63" s="49">
        <v>44926.000000000102</v>
      </c>
      <c r="I63" s="38">
        <v>4500</v>
      </c>
      <c r="J63" s="38">
        <v>6675</v>
      </c>
      <c r="K63" s="38">
        <f t="shared" si="0"/>
        <v>-2175</v>
      </c>
      <c r="L63" s="18" t="s">
        <v>876</v>
      </c>
    </row>
    <row r="64" spans="1:12" x14ac:dyDescent="0.25">
      <c r="A64" s="36" t="s">
        <v>1588</v>
      </c>
      <c r="B64" s="47" t="s">
        <v>1589</v>
      </c>
      <c r="C64" s="36" t="s">
        <v>1366</v>
      </c>
      <c r="D64" s="36" t="s">
        <v>1590</v>
      </c>
      <c r="E64" s="37" t="s">
        <v>1367</v>
      </c>
      <c r="F64" s="37" t="s">
        <v>1367</v>
      </c>
      <c r="G64" s="49">
        <v>44562.000000000102</v>
      </c>
      <c r="H64" s="49">
        <v>44926.000000000102</v>
      </c>
      <c r="I64" s="38">
        <v>1614.2</v>
      </c>
      <c r="J64" s="38">
        <v>1614.2</v>
      </c>
      <c r="K64" s="38">
        <f t="shared" si="0"/>
        <v>0</v>
      </c>
      <c r="L64" s="18" t="s">
        <v>876</v>
      </c>
    </row>
    <row r="65" spans="1:12" x14ac:dyDescent="0.25">
      <c r="A65" s="36" t="s">
        <v>1591</v>
      </c>
      <c r="B65" s="47" t="s">
        <v>1592</v>
      </c>
      <c r="C65" s="36" t="s">
        <v>1593</v>
      </c>
      <c r="D65" s="36" t="s">
        <v>1594</v>
      </c>
      <c r="E65" s="50" t="s">
        <v>1595</v>
      </c>
      <c r="F65" s="50" t="s">
        <v>1595</v>
      </c>
      <c r="G65" s="49">
        <v>44593.000000000102</v>
      </c>
      <c r="H65" s="49">
        <v>44620.000000000102</v>
      </c>
      <c r="I65" s="38">
        <v>100.57</v>
      </c>
      <c r="J65" s="38">
        <v>100.57</v>
      </c>
      <c r="K65" s="38">
        <f t="shared" si="0"/>
        <v>0</v>
      </c>
      <c r="L65" s="18" t="s">
        <v>876</v>
      </c>
    </row>
    <row r="66" spans="1:12" x14ac:dyDescent="0.25">
      <c r="A66" s="36" t="s">
        <v>1596</v>
      </c>
      <c r="B66" s="47" t="s">
        <v>1597</v>
      </c>
      <c r="C66" s="36" t="s">
        <v>297</v>
      </c>
      <c r="D66" s="36" t="s">
        <v>1598</v>
      </c>
      <c r="E66" s="37" t="s">
        <v>1260</v>
      </c>
      <c r="F66" s="37" t="s">
        <v>1260</v>
      </c>
      <c r="G66" s="49">
        <v>44806.000000000102</v>
      </c>
      <c r="H66" s="49">
        <v>44865.000000000102</v>
      </c>
      <c r="I66" s="38">
        <v>37.700000000000003</v>
      </c>
      <c r="J66" s="38">
        <v>37.619999999999997</v>
      </c>
      <c r="K66" s="38">
        <f t="shared" si="0"/>
        <v>8.00000000000054E-2</v>
      </c>
      <c r="L66" s="18" t="s">
        <v>876</v>
      </c>
    </row>
    <row r="67" spans="1:12" x14ac:dyDescent="0.25">
      <c r="A67" s="36" t="s">
        <v>1599</v>
      </c>
      <c r="B67" s="47" t="s">
        <v>1600</v>
      </c>
      <c r="C67" s="36" t="s">
        <v>1601</v>
      </c>
      <c r="D67" s="36" t="s">
        <v>1602</v>
      </c>
      <c r="E67" s="50" t="s">
        <v>1603</v>
      </c>
      <c r="F67" s="50" t="s">
        <v>1604</v>
      </c>
      <c r="G67" s="49">
        <v>44593.000000000102</v>
      </c>
      <c r="H67" s="49">
        <v>44620.000000000102</v>
      </c>
      <c r="I67" s="38">
        <v>106.86</v>
      </c>
      <c r="J67" s="38">
        <v>106.86</v>
      </c>
      <c r="K67" s="38">
        <f t="shared" ref="K67:K130" si="1">I67-J67</f>
        <v>0</v>
      </c>
      <c r="L67" s="18" t="s">
        <v>876</v>
      </c>
    </row>
    <row r="68" spans="1:12" x14ac:dyDescent="0.25">
      <c r="A68" s="36" t="s">
        <v>1605</v>
      </c>
      <c r="B68" s="47" t="s">
        <v>1606</v>
      </c>
      <c r="C68" s="36" t="s">
        <v>1607</v>
      </c>
      <c r="D68" s="36" t="s">
        <v>1608</v>
      </c>
      <c r="E68" s="50" t="s">
        <v>1609</v>
      </c>
      <c r="F68" s="50" t="s">
        <v>1609</v>
      </c>
      <c r="G68" s="49">
        <v>44700.000000000102</v>
      </c>
      <c r="H68" s="49">
        <v>45064.000000000102</v>
      </c>
      <c r="I68" s="38">
        <v>759</v>
      </c>
      <c r="J68" s="38">
        <v>759</v>
      </c>
      <c r="K68" s="38">
        <f t="shared" si="1"/>
        <v>0</v>
      </c>
      <c r="L68" s="18" t="s">
        <v>876</v>
      </c>
    </row>
    <row r="69" spans="1:12" x14ac:dyDescent="0.25">
      <c r="A69" s="36" t="s">
        <v>1610</v>
      </c>
      <c r="B69" s="47" t="s">
        <v>1116</v>
      </c>
      <c r="C69" s="36" t="s">
        <v>434</v>
      </c>
      <c r="D69" s="36" t="s">
        <v>1611</v>
      </c>
      <c r="E69" s="37" t="s">
        <v>925</v>
      </c>
      <c r="F69" s="37" t="s">
        <v>925</v>
      </c>
      <c r="G69" s="49">
        <v>44562.000000000102</v>
      </c>
      <c r="H69" s="49">
        <v>44926.000000000102</v>
      </c>
      <c r="I69" s="38">
        <v>2000</v>
      </c>
      <c r="J69" s="38">
        <v>2120.62</v>
      </c>
      <c r="K69" s="38">
        <f t="shared" si="1"/>
        <v>-120.61999999999989</v>
      </c>
      <c r="L69" s="18" t="s">
        <v>876</v>
      </c>
    </row>
    <row r="70" spans="1:12" x14ac:dyDescent="0.25">
      <c r="A70" s="36" t="s">
        <v>1612</v>
      </c>
      <c r="B70" s="47" t="s">
        <v>1613</v>
      </c>
      <c r="C70" s="36" t="s">
        <v>592</v>
      </c>
      <c r="D70" s="36" t="s">
        <v>560</v>
      </c>
      <c r="E70" s="50" t="s">
        <v>593</v>
      </c>
      <c r="F70" s="50" t="s">
        <v>593</v>
      </c>
      <c r="G70" s="49">
        <v>44866.000000000102</v>
      </c>
      <c r="H70" s="49">
        <v>44926.000000000102</v>
      </c>
      <c r="I70" s="38">
        <v>1974</v>
      </c>
      <c r="J70" s="38">
        <v>1974</v>
      </c>
      <c r="K70" s="38">
        <f t="shared" si="1"/>
        <v>0</v>
      </c>
      <c r="L70" s="18" t="s">
        <v>876</v>
      </c>
    </row>
    <row r="71" spans="1:12" x14ac:dyDescent="0.25">
      <c r="A71" s="36" t="s">
        <v>1614</v>
      </c>
      <c r="B71" s="47" t="s">
        <v>1082</v>
      </c>
      <c r="C71" s="36" t="s">
        <v>1615</v>
      </c>
      <c r="D71" s="36" t="s">
        <v>1616</v>
      </c>
      <c r="E71" s="50" t="s">
        <v>1617</v>
      </c>
      <c r="F71" s="50" t="s">
        <v>1617</v>
      </c>
      <c r="G71" s="49">
        <v>44872.000000000102</v>
      </c>
      <c r="H71" s="49">
        <v>44926.000000000102</v>
      </c>
      <c r="I71" s="38">
        <v>200</v>
      </c>
      <c r="J71" s="38">
        <v>200</v>
      </c>
      <c r="K71" s="38">
        <f t="shared" si="1"/>
        <v>0</v>
      </c>
      <c r="L71" s="18" t="s">
        <v>876</v>
      </c>
    </row>
    <row r="72" spans="1:12" x14ac:dyDescent="0.25">
      <c r="A72" s="36" t="s">
        <v>1618</v>
      </c>
      <c r="B72" s="47" t="s">
        <v>1619</v>
      </c>
      <c r="C72" s="36" t="s">
        <v>44</v>
      </c>
      <c r="D72" s="36" t="s">
        <v>1620</v>
      </c>
      <c r="E72" s="50" t="s">
        <v>45</v>
      </c>
      <c r="F72" s="50" t="s">
        <v>45</v>
      </c>
      <c r="G72" s="49">
        <v>44896.000000000102</v>
      </c>
      <c r="H72" s="49">
        <v>44957.000000000102</v>
      </c>
      <c r="I72" s="38">
        <v>55</v>
      </c>
      <c r="J72" s="38">
        <v>55</v>
      </c>
      <c r="K72" s="38">
        <f t="shared" si="1"/>
        <v>0</v>
      </c>
      <c r="L72" s="18" t="s">
        <v>876</v>
      </c>
    </row>
    <row r="73" spans="1:12" x14ac:dyDescent="0.25">
      <c r="A73" s="36" t="s">
        <v>1621</v>
      </c>
      <c r="B73" s="47" t="s">
        <v>1622</v>
      </c>
      <c r="C73" s="36" t="s">
        <v>44</v>
      </c>
      <c r="D73" s="36" t="s">
        <v>1620</v>
      </c>
      <c r="E73" s="50" t="s">
        <v>45</v>
      </c>
      <c r="F73" s="50" t="s">
        <v>45</v>
      </c>
      <c r="G73" s="49">
        <v>44682.000000000102</v>
      </c>
      <c r="H73" s="49">
        <v>44926.000000000102</v>
      </c>
      <c r="I73" s="38">
        <v>1000</v>
      </c>
      <c r="J73" s="38">
        <v>1031</v>
      </c>
      <c r="K73" s="38">
        <f t="shared" si="1"/>
        <v>-31</v>
      </c>
      <c r="L73" s="18" t="s">
        <v>876</v>
      </c>
    </row>
    <row r="74" spans="1:12" ht="30" x14ac:dyDescent="0.25">
      <c r="A74" s="36" t="s">
        <v>1623</v>
      </c>
      <c r="B74" s="47" t="s">
        <v>1624</v>
      </c>
      <c r="C74" s="36" t="s">
        <v>812</v>
      </c>
      <c r="D74" s="36" t="s">
        <v>1625</v>
      </c>
      <c r="E74" s="50" t="s">
        <v>813</v>
      </c>
      <c r="F74" s="50" t="s">
        <v>814</v>
      </c>
      <c r="G74" s="49">
        <v>44562.000000000102</v>
      </c>
      <c r="H74" s="49">
        <v>44926.000000000102</v>
      </c>
      <c r="I74" s="38">
        <v>4336.34</v>
      </c>
      <c r="J74" s="38">
        <v>4336.34</v>
      </c>
      <c r="K74" s="38">
        <f t="shared" si="1"/>
        <v>0</v>
      </c>
      <c r="L74" s="18" t="s">
        <v>876</v>
      </c>
    </row>
    <row r="75" spans="1:12" x14ac:dyDescent="0.25">
      <c r="A75" s="36" t="s">
        <v>1626</v>
      </c>
      <c r="B75" s="47" t="s">
        <v>1627</v>
      </c>
      <c r="C75" s="36" t="s">
        <v>62</v>
      </c>
      <c r="D75" s="36" t="s">
        <v>1628</v>
      </c>
      <c r="E75" s="50" t="s">
        <v>63</v>
      </c>
      <c r="F75" s="50" t="s">
        <v>63</v>
      </c>
      <c r="G75" s="49">
        <v>44743.000000000102</v>
      </c>
      <c r="H75" s="49">
        <v>44926.000000000102</v>
      </c>
      <c r="I75" s="38">
        <v>8000</v>
      </c>
      <c r="J75" s="38">
        <f>283.96+2628.14</f>
        <v>2912.1</v>
      </c>
      <c r="K75" s="38">
        <f t="shared" si="1"/>
        <v>5087.8999999999996</v>
      </c>
      <c r="L75" s="18" t="s">
        <v>876</v>
      </c>
    </row>
    <row r="76" spans="1:12" x14ac:dyDescent="0.25">
      <c r="A76" s="36" t="s">
        <v>1629</v>
      </c>
      <c r="B76" s="47" t="s">
        <v>1630</v>
      </c>
      <c r="C76" s="36" t="s">
        <v>1631</v>
      </c>
      <c r="D76" s="36" t="s">
        <v>1632</v>
      </c>
      <c r="E76" s="50" t="s">
        <v>1633</v>
      </c>
      <c r="F76" s="50" t="s">
        <v>1633</v>
      </c>
      <c r="G76" s="49">
        <v>44769.000000000102</v>
      </c>
      <c r="H76" s="49">
        <v>44834.000000000102</v>
      </c>
      <c r="I76" s="38">
        <v>380</v>
      </c>
      <c r="J76" s="38">
        <v>380</v>
      </c>
      <c r="K76" s="38">
        <f t="shared" si="1"/>
        <v>0</v>
      </c>
      <c r="L76" s="18" t="s">
        <v>876</v>
      </c>
    </row>
    <row r="77" spans="1:12" ht="30" x14ac:dyDescent="0.25">
      <c r="A77" s="36" t="s">
        <v>1634</v>
      </c>
      <c r="B77" s="47" t="s">
        <v>1635</v>
      </c>
      <c r="C77" s="36" t="s">
        <v>502</v>
      </c>
      <c r="D77" s="36" t="s">
        <v>532</v>
      </c>
      <c r="E77" s="37" t="s">
        <v>1100</v>
      </c>
      <c r="F77" s="50" t="s">
        <v>504</v>
      </c>
      <c r="G77" s="49">
        <v>44682.000000000102</v>
      </c>
      <c r="H77" s="49">
        <v>44742.000000000102</v>
      </c>
      <c r="I77" s="38">
        <v>470</v>
      </c>
      <c r="J77" s="38">
        <v>470</v>
      </c>
      <c r="K77" s="38">
        <f t="shared" si="1"/>
        <v>0</v>
      </c>
      <c r="L77" s="18" t="s">
        <v>876</v>
      </c>
    </row>
    <row r="78" spans="1:12" x14ac:dyDescent="0.25">
      <c r="A78" s="36" t="s">
        <v>1636</v>
      </c>
      <c r="B78" s="47" t="s">
        <v>1637</v>
      </c>
      <c r="C78" s="36" t="s">
        <v>502</v>
      </c>
      <c r="D78" s="36" t="s">
        <v>532</v>
      </c>
      <c r="E78" s="37" t="s">
        <v>1100</v>
      </c>
      <c r="F78" s="50" t="s">
        <v>504</v>
      </c>
      <c r="G78" s="49">
        <v>44562.000000000102</v>
      </c>
      <c r="H78" s="49">
        <v>44650.000000000102</v>
      </c>
      <c r="I78" s="38">
        <v>1454</v>
      </c>
      <c r="J78" s="38">
        <v>1454</v>
      </c>
      <c r="K78" s="38">
        <f t="shared" si="1"/>
        <v>0</v>
      </c>
      <c r="L78" s="18" t="s">
        <v>876</v>
      </c>
    </row>
    <row r="79" spans="1:12" x14ac:dyDescent="0.25">
      <c r="A79" s="36" t="s">
        <v>1638</v>
      </c>
      <c r="B79" s="47" t="s">
        <v>1639</v>
      </c>
      <c r="C79" s="36" t="s">
        <v>502</v>
      </c>
      <c r="D79" s="36" t="s">
        <v>532</v>
      </c>
      <c r="E79" s="37" t="s">
        <v>1100</v>
      </c>
      <c r="F79" s="50" t="s">
        <v>504</v>
      </c>
      <c r="G79" s="49">
        <v>44704.000000000102</v>
      </c>
      <c r="H79" s="49">
        <v>44773.000000000102</v>
      </c>
      <c r="I79" s="38">
        <v>2050</v>
      </c>
      <c r="J79" s="38">
        <v>2050</v>
      </c>
      <c r="K79" s="38">
        <f t="shared" si="1"/>
        <v>0</v>
      </c>
      <c r="L79" s="18" t="s">
        <v>876</v>
      </c>
    </row>
    <row r="80" spans="1:12" x14ac:dyDescent="0.25">
      <c r="A80" s="36" t="s">
        <v>1640</v>
      </c>
      <c r="B80" s="47" t="s">
        <v>1641</v>
      </c>
      <c r="C80" s="36" t="s">
        <v>502</v>
      </c>
      <c r="D80" s="36" t="s">
        <v>532</v>
      </c>
      <c r="E80" s="37" t="s">
        <v>1100</v>
      </c>
      <c r="F80" s="50" t="s">
        <v>504</v>
      </c>
      <c r="G80" s="49">
        <v>44682.000000000102</v>
      </c>
      <c r="H80" s="49">
        <v>44712.000000000102</v>
      </c>
      <c r="I80" s="38">
        <v>3050</v>
      </c>
      <c r="J80" s="38">
        <v>3050</v>
      </c>
      <c r="K80" s="38">
        <f t="shared" si="1"/>
        <v>0</v>
      </c>
      <c r="L80" s="18" t="s">
        <v>876</v>
      </c>
    </row>
    <row r="81" spans="1:12" x14ac:dyDescent="0.25">
      <c r="A81" s="36" t="s">
        <v>1642</v>
      </c>
      <c r="B81" s="47" t="s">
        <v>1643</v>
      </c>
      <c r="C81" s="36" t="s">
        <v>1034</v>
      </c>
      <c r="D81" s="36" t="s">
        <v>1644</v>
      </c>
      <c r="E81" s="37" t="s">
        <v>1035</v>
      </c>
      <c r="F81" s="37" t="s">
        <v>1036</v>
      </c>
      <c r="G81" s="49">
        <v>44896.000000000102</v>
      </c>
      <c r="H81" s="49">
        <v>45291.000000000102</v>
      </c>
      <c r="I81" s="38">
        <v>6850</v>
      </c>
      <c r="J81" s="38">
        <f>377.04+6441.82</f>
        <v>6818.86</v>
      </c>
      <c r="K81" s="38">
        <f t="shared" si="1"/>
        <v>31.140000000000327</v>
      </c>
      <c r="L81" s="18" t="s">
        <v>876</v>
      </c>
    </row>
    <row r="82" spans="1:12" x14ac:dyDescent="0.25">
      <c r="A82" s="36" t="s">
        <v>1645</v>
      </c>
      <c r="B82" s="47" t="s">
        <v>1646</v>
      </c>
      <c r="C82" s="36" t="s">
        <v>72</v>
      </c>
      <c r="D82" s="36" t="s">
        <v>1647</v>
      </c>
      <c r="E82" s="37" t="s">
        <v>916</v>
      </c>
      <c r="F82" s="37" t="s">
        <v>916</v>
      </c>
      <c r="G82" s="49">
        <v>44763.000000000102</v>
      </c>
      <c r="H82" s="49">
        <v>44834.000000000102</v>
      </c>
      <c r="I82" s="38">
        <v>205</v>
      </c>
      <c r="J82" s="38">
        <v>204.45</v>
      </c>
      <c r="K82" s="38">
        <f t="shared" si="1"/>
        <v>0.55000000000001137</v>
      </c>
      <c r="L82" s="18" t="s">
        <v>876</v>
      </c>
    </row>
    <row r="83" spans="1:12" x14ac:dyDescent="0.25">
      <c r="A83" s="36" t="s">
        <v>1648</v>
      </c>
      <c r="B83" s="47" t="s">
        <v>1649</v>
      </c>
      <c r="C83" s="36" t="s">
        <v>72</v>
      </c>
      <c r="D83" s="36" t="s">
        <v>1647</v>
      </c>
      <c r="E83" s="37" t="s">
        <v>916</v>
      </c>
      <c r="F83" s="37" t="s">
        <v>916</v>
      </c>
      <c r="G83" s="49">
        <v>44724.000000000102</v>
      </c>
      <c r="H83" s="49">
        <v>44773.000000000102</v>
      </c>
      <c r="I83" s="38">
        <v>127</v>
      </c>
      <c r="J83" s="38">
        <v>127</v>
      </c>
      <c r="K83" s="38">
        <f t="shared" si="1"/>
        <v>0</v>
      </c>
      <c r="L83" s="18" t="s">
        <v>876</v>
      </c>
    </row>
    <row r="84" spans="1:12" x14ac:dyDescent="0.25">
      <c r="A84" s="36" t="s">
        <v>1650</v>
      </c>
      <c r="B84" s="47" t="s">
        <v>1651</v>
      </c>
      <c r="C84" s="36" t="s">
        <v>72</v>
      </c>
      <c r="D84" s="36" t="s">
        <v>1647</v>
      </c>
      <c r="E84" s="37" t="s">
        <v>916</v>
      </c>
      <c r="F84" s="37" t="s">
        <v>916</v>
      </c>
      <c r="G84" s="49">
        <v>44917.000000000102</v>
      </c>
      <c r="H84" s="49">
        <v>44957.000000000102</v>
      </c>
      <c r="I84" s="38">
        <v>746</v>
      </c>
      <c r="J84" s="38">
        <v>745.81</v>
      </c>
      <c r="K84" s="38">
        <f t="shared" si="1"/>
        <v>0.19000000000005457</v>
      </c>
      <c r="L84" s="18" t="s">
        <v>876</v>
      </c>
    </row>
    <row r="85" spans="1:12" x14ac:dyDescent="0.25">
      <c r="A85" s="36" t="s">
        <v>1652</v>
      </c>
      <c r="B85" s="47" t="s">
        <v>1653</v>
      </c>
      <c r="C85" s="36" t="s">
        <v>72</v>
      </c>
      <c r="D85" s="36" t="s">
        <v>1647</v>
      </c>
      <c r="E85" s="37" t="s">
        <v>916</v>
      </c>
      <c r="F85" s="37" t="s">
        <v>916</v>
      </c>
      <c r="G85" s="49">
        <v>44579.000000000102</v>
      </c>
      <c r="H85" s="49">
        <v>44620.000000000102</v>
      </c>
      <c r="I85" s="38">
        <v>50</v>
      </c>
      <c r="J85" s="38">
        <v>0</v>
      </c>
      <c r="K85" s="38">
        <f t="shared" si="1"/>
        <v>50</v>
      </c>
      <c r="L85" s="18" t="s">
        <v>876</v>
      </c>
    </row>
    <row r="86" spans="1:12" x14ac:dyDescent="0.25">
      <c r="A86" s="36" t="s">
        <v>1654</v>
      </c>
      <c r="B86" s="47" t="s">
        <v>1655</v>
      </c>
      <c r="C86" s="36" t="s">
        <v>1656</v>
      </c>
      <c r="D86" s="36" t="s">
        <v>1657</v>
      </c>
      <c r="E86" s="50" t="s">
        <v>1658</v>
      </c>
      <c r="F86" s="50" t="s">
        <v>1659</v>
      </c>
      <c r="G86" s="49">
        <v>44593.000000000102</v>
      </c>
      <c r="H86" s="49">
        <v>44773.000000000102</v>
      </c>
      <c r="I86" s="38">
        <v>2841.2</v>
      </c>
      <c r="J86" s="38">
        <v>2841.2</v>
      </c>
      <c r="K86" s="38">
        <f t="shared" si="1"/>
        <v>0</v>
      </c>
      <c r="L86" s="18" t="s">
        <v>876</v>
      </c>
    </row>
    <row r="87" spans="1:12" x14ac:dyDescent="0.25">
      <c r="A87" s="36" t="s">
        <v>1660</v>
      </c>
      <c r="B87" s="47" t="s">
        <v>1661</v>
      </c>
      <c r="C87" s="36" t="s">
        <v>1662</v>
      </c>
      <c r="D87" s="36" t="s">
        <v>1663</v>
      </c>
      <c r="E87" s="50" t="s">
        <v>1664</v>
      </c>
      <c r="F87" s="50" t="s">
        <v>1664</v>
      </c>
      <c r="G87" s="49">
        <v>44643.000000000102</v>
      </c>
      <c r="H87" s="49">
        <v>44643.000000000102</v>
      </c>
      <c r="I87" s="38">
        <v>60</v>
      </c>
      <c r="J87" s="38">
        <v>59.7</v>
      </c>
      <c r="K87" s="38">
        <f t="shared" si="1"/>
        <v>0.29999999999999716</v>
      </c>
      <c r="L87" s="18" t="s">
        <v>876</v>
      </c>
    </row>
    <row r="88" spans="1:12" x14ac:dyDescent="0.25">
      <c r="A88" s="36" t="s">
        <v>1665</v>
      </c>
      <c r="B88" s="47" t="s">
        <v>1666</v>
      </c>
      <c r="C88" s="36" t="s">
        <v>1662</v>
      </c>
      <c r="D88" s="36" t="s">
        <v>1663</v>
      </c>
      <c r="E88" s="50" t="s">
        <v>1664</v>
      </c>
      <c r="F88" s="50" t="s">
        <v>1664</v>
      </c>
      <c r="G88" s="49">
        <v>44907.000000000102</v>
      </c>
      <c r="H88" s="49">
        <v>45138.000000000102</v>
      </c>
      <c r="I88" s="38">
        <v>500</v>
      </c>
      <c r="J88" s="38">
        <v>19.86</v>
      </c>
      <c r="K88" s="38">
        <f t="shared" si="1"/>
        <v>480.14</v>
      </c>
      <c r="L88" s="18" t="s">
        <v>876</v>
      </c>
    </row>
    <row r="89" spans="1:12" x14ac:dyDescent="0.25">
      <c r="A89" s="36" t="s">
        <v>1667</v>
      </c>
      <c r="B89" s="47" t="s">
        <v>1668</v>
      </c>
      <c r="C89" s="36" t="s">
        <v>1662</v>
      </c>
      <c r="D89" s="36" t="s">
        <v>1663</v>
      </c>
      <c r="E89" s="50" t="s">
        <v>1664</v>
      </c>
      <c r="F89" s="50" t="s">
        <v>1664</v>
      </c>
      <c r="G89" s="49">
        <v>44771.000000000102</v>
      </c>
      <c r="H89" s="49">
        <v>44834.000000000102</v>
      </c>
      <c r="I89" s="38">
        <v>202</v>
      </c>
      <c r="J89" s="38">
        <v>196.47</v>
      </c>
      <c r="K89" s="38">
        <f t="shared" si="1"/>
        <v>5.5300000000000011</v>
      </c>
      <c r="L89" s="18" t="s">
        <v>876</v>
      </c>
    </row>
    <row r="90" spans="1:12" x14ac:dyDescent="0.25">
      <c r="A90" s="36" t="s">
        <v>1669</v>
      </c>
      <c r="B90" s="47" t="s">
        <v>1670</v>
      </c>
      <c r="C90" s="36" t="s">
        <v>1007</v>
      </c>
      <c r="D90" s="36" t="s">
        <v>1671</v>
      </c>
      <c r="E90" s="50" t="s">
        <v>1672</v>
      </c>
      <c r="F90" s="50" t="s">
        <v>1672</v>
      </c>
      <c r="G90" s="49">
        <v>44754.000000000102</v>
      </c>
      <c r="H90" s="49">
        <v>45138.000000000102</v>
      </c>
      <c r="I90" s="38">
        <v>300</v>
      </c>
      <c r="J90" s="38">
        <v>345</v>
      </c>
      <c r="K90" s="38">
        <f t="shared" si="1"/>
        <v>-45</v>
      </c>
      <c r="L90" s="18" t="s">
        <v>876</v>
      </c>
    </row>
    <row r="91" spans="1:12" x14ac:dyDescent="0.25">
      <c r="A91" s="36" t="s">
        <v>1673</v>
      </c>
      <c r="B91" s="47" t="s">
        <v>1674</v>
      </c>
      <c r="C91" s="36" t="s">
        <v>992</v>
      </c>
      <c r="D91" s="36" t="s">
        <v>1675</v>
      </c>
      <c r="E91" s="37" t="s">
        <v>993</v>
      </c>
      <c r="F91" s="37" t="s">
        <v>993</v>
      </c>
      <c r="G91" s="49">
        <v>44858.000000000102</v>
      </c>
      <c r="H91" s="49">
        <v>45138.000000000102</v>
      </c>
      <c r="I91" s="38">
        <v>1000</v>
      </c>
      <c r="J91" s="38">
        <v>1046.25</v>
      </c>
      <c r="K91" s="38">
        <f t="shared" si="1"/>
        <v>-46.25</v>
      </c>
      <c r="L91" s="18" t="s">
        <v>876</v>
      </c>
    </row>
    <row r="92" spans="1:12" x14ac:dyDescent="0.25">
      <c r="A92" s="36" t="s">
        <v>1676</v>
      </c>
      <c r="B92" s="47" t="s">
        <v>1677</v>
      </c>
      <c r="C92" s="36" t="s">
        <v>992</v>
      </c>
      <c r="D92" s="36" t="s">
        <v>1675</v>
      </c>
      <c r="E92" s="37" t="s">
        <v>993</v>
      </c>
      <c r="F92" s="37" t="s">
        <v>993</v>
      </c>
      <c r="G92" s="49">
        <v>44823.000000000102</v>
      </c>
      <c r="H92" s="49">
        <v>44865.000000000102</v>
      </c>
      <c r="I92" s="38">
        <v>140</v>
      </c>
      <c r="J92" s="38">
        <v>139.26</v>
      </c>
      <c r="K92" s="38">
        <f t="shared" si="1"/>
        <v>0.74000000000000909</v>
      </c>
      <c r="L92" s="18" t="s">
        <v>876</v>
      </c>
    </row>
    <row r="93" spans="1:12" x14ac:dyDescent="0.25">
      <c r="A93" s="36" t="s">
        <v>1678</v>
      </c>
      <c r="B93" s="47" t="s">
        <v>1679</v>
      </c>
      <c r="C93" s="36" t="s">
        <v>1680</v>
      </c>
      <c r="D93" s="36" t="s">
        <v>1681</v>
      </c>
      <c r="E93" s="50" t="s">
        <v>1682</v>
      </c>
      <c r="F93" s="50" t="s">
        <v>1682</v>
      </c>
      <c r="G93" s="49">
        <v>44652.000000000102</v>
      </c>
      <c r="H93" s="49">
        <v>44926.000000000102</v>
      </c>
      <c r="I93" s="38">
        <v>9750</v>
      </c>
      <c r="J93" s="38">
        <v>9750</v>
      </c>
      <c r="K93" s="38">
        <f t="shared" si="1"/>
        <v>0</v>
      </c>
      <c r="L93" s="18" t="s">
        <v>876</v>
      </c>
    </row>
    <row r="94" spans="1:12" x14ac:dyDescent="0.25">
      <c r="A94" s="36" t="s">
        <v>1683</v>
      </c>
      <c r="B94" s="47" t="s">
        <v>1684</v>
      </c>
      <c r="C94" s="36" t="s">
        <v>868</v>
      </c>
      <c r="D94" s="36" t="s">
        <v>12</v>
      </c>
      <c r="E94" s="37" t="s">
        <v>869</v>
      </c>
      <c r="F94" s="37" t="s">
        <v>869</v>
      </c>
      <c r="G94" s="49">
        <v>44743.000000000102</v>
      </c>
      <c r="H94" s="49">
        <v>44804.000000000102</v>
      </c>
      <c r="I94" s="38">
        <v>3500</v>
      </c>
      <c r="J94" s="38">
        <f>-10.02+4229</f>
        <v>4218.9799999999996</v>
      </c>
      <c r="K94" s="38">
        <f t="shared" si="1"/>
        <v>-718.97999999999956</v>
      </c>
      <c r="L94" s="18" t="s">
        <v>876</v>
      </c>
    </row>
    <row r="95" spans="1:12" x14ac:dyDescent="0.25">
      <c r="A95" s="36" t="s">
        <v>1685</v>
      </c>
      <c r="B95" s="47" t="s">
        <v>1686</v>
      </c>
      <c r="C95" s="36" t="s">
        <v>1687</v>
      </c>
      <c r="D95" s="36" t="s">
        <v>1688</v>
      </c>
      <c r="E95" s="50" t="s">
        <v>1689</v>
      </c>
      <c r="F95" s="50" t="s">
        <v>1689</v>
      </c>
      <c r="G95" s="49">
        <v>44866.000000000102</v>
      </c>
      <c r="H95" s="49">
        <v>44926.000000000102</v>
      </c>
      <c r="I95" s="38">
        <v>2312.27</v>
      </c>
      <c r="J95" s="38">
        <v>2312.27</v>
      </c>
      <c r="K95" s="38">
        <f t="shared" si="1"/>
        <v>0</v>
      </c>
      <c r="L95" s="18" t="s">
        <v>876</v>
      </c>
    </row>
    <row r="96" spans="1:12" x14ac:dyDescent="0.25">
      <c r="A96" s="36" t="s">
        <v>1690</v>
      </c>
      <c r="B96" s="47" t="s">
        <v>1691</v>
      </c>
      <c r="C96" s="36" t="s">
        <v>1692</v>
      </c>
      <c r="D96" s="36" t="s">
        <v>1693</v>
      </c>
      <c r="E96" s="50" t="s">
        <v>1694</v>
      </c>
      <c r="F96" s="50" t="s">
        <v>1695</v>
      </c>
      <c r="G96" s="49">
        <v>44652.000000000102</v>
      </c>
      <c r="H96" s="49">
        <v>44926.000000000102</v>
      </c>
      <c r="I96" s="38">
        <v>31920</v>
      </c>
      <c r="J96" s="38">
        <v>17500</v>
      </c>
      <c r="K96" s="38">
        <f t="shared" si="1"/>
        <v>14420</v>
      </c>
      <c r="L96" s="18" t="s">
        <v>876</v>
      </c>
    </row>
    <row r="97" spans="1:12" x14ac:dyDescent="0.25">
      <c r="A97" s="36" t="s">
        <v>1696</v>
      </c>
      <c r="B97" s="47" t="s">
        <v>1697</v>
      </c>
      <c r="C97" s="36" t="s">
        <v>1698</v>
      </c>
      <c r="D97" s="36" t="s">
        <v>1699</v>
      </c>
      <c r="E97" s="50" t="s">
        <v>1700</v>
      </c>
      <c r="F97" s="50" t="s">
        <v>1700</v>
      </c>
      <c r="G97" s="49">
        <v>44733.000000000102</v>
      </c>
      <c r="H97" s="49">
        <v>44742.000000000102</v>
      </c>
      <c r="I97" s="38">
        <v>84.5</v>
      </c>
      <c r="J97" s="38">
        <v>84.5</v>
      </c>
      <c r="K97" s="38">
        <f t="shared" si="1"/>
        <v>0</v>
      </c>
      <c r="L97" s="18" t="s">
        <v>876</v>
      </c>
    </row>
    <row r="98" spans="1:12" x14ac:dyDescent="0.25">
      <c r="A98" s="36" t="s">
        <v>1701</v>
      </c>
      <c r="B98" s="47" t="s">
        <v>1702</v>
      </c>
      <c r="C98" s="36" t="s">
        <v>1698</v>
      </c>
      <c r="D98" s="36" t="s">
        <v>1699</v>
      </c>
      <c r="E98" s="50" t="s">
        <v>1700</v>
      </c>
      <c r="F98" s="50" t="s">
        <v>1700</v>
      </c>
      <c r="G98" s="49">
        <v>44677.000000000102</v>
      </c>
      <c r="H98" s="49">
        <v>44681.000000000102</v>
      </c>
      <c r="I98" s="38">
        <v>248</v>
      </c>
      <c r="J98" s="38">
        <v>248.4</v>
      </c>
      <c r="K98" s="38">
        <f t="shared" si="1"/>
        <v>-0.40000000000000568</v>
      </c>
      <c r="L98" s="18" t="s">
        <v>876</v>
      </c>
    </row>
    <row r="99" spans="1:12" x14ac:dyDescent="0.25">
      <c r="A99" s="36" t="s">
        <v>1703</v>
      </c>
      <c r="B99" s="47" t="s">
        <v>1704</v>
      </c>
      <c r="C99" s="36" t="s">
        <v>1698</v>
      </c>
      <c r="D99" s="36" t="s">
        <v>1699</v>
      </c>
      <c r="E99" s="50" t="s">
        <v>1700</v>
      </c>
      <c r="F99" s="50" t="s">
        <v>1700</v>
      </c>
      <c r="G99" s="49">
        <v>44831.000000000102</v>
      </c>
      <c r="H99" s="49">
        <v>44865.000000000102</v>
      </c>
      <c r="I99" s="38">
        <v>267.20999999999998</v>
      </c>
      <c r="J99" s="38">
        <v>267</v>
      </c>
      <c r="K99" s="38">
        <f t="shared" si="1"/>
        <v>0.20999999999997954</v>
      </c>
      <c r="L99" s="18" t="s">
        <v>876</v>
      </c>
    </row>
    <row r="100" spans="1:12" x14ac:dyDescent="0.25">
      <c r="A100" s="36" t="s">
        <v>1705</v>
      </c>
      <c r="B100" s="47" t="s">
        <v>1706</v>
      </c>
      <c r="C100" s="36" t="s">
        <v>56</v>
      </c>
      <c r="D100" s="36" t="s">
        <v>1707</v>
      </c>
      <c r="E100" s="37" t="s">
        <v>1038</v>
      </c>
      <c r="F100" s="37" t="s">
        <v>1038</v>
      </c>
      <c r="G100" s="49">
        <v>44659.000000000102</v>
      </c>
      <c r="H100" s="49">
        <v>44712.000000000102</v>
      </c>
      <c r="I100" s="38">
        <v>420</v>
      </c>
      <c r="J100" s="38">
        <v>385.53</v>
      </c>
      <c r="K100" s="38">
        <f t="shared" si="1"/>
        <v>34.470000000000027</v>
      </c>
      <c r="L100" s="18" t="s">
        <v>876</v>
      </c>
    </row>
    <row r="101" spans="1:12" x14ac:dyDescent="0.25">
      <c r="A101" s="36" t="s">
        <v>1708</v>
      </c>
      <c r="B101" s="47" t="s">
        <v>1709</v>
      </c>
      <c r="C101" s="36" t="s">
        <v>56</v>
      </c>
      <c r="D101" s="36" t="s">
        <v>1707</v>
      </c>
      <c r="E101" s="37" t="s">
        <v>1038</v>
      </c>
      <c r="F101" s="37" t="s">
        <v>1038</v>
      </c>
      <c r="G101" s="49">
        <v>44874.000000000102</v>
      </c>
      <c r="H101" s="49">
        <v>44926.000000000102</v>
      </c>
      <c r="I101" s="38">
        <v>650</v>
      </c>
      <c r="J101" s="38">
        <v>694.5</v>
      </c>
      <c r="K101" s="38">
        <f t="shared" si="1"/>
        <v>-44.5</v>
      </c>
      <c r="L101" s="18" t="s">
        <v>876</v>
      </c>
    </row>
    <row r="102" spans="1:12" x14ac:dyDescent="0.25">
      <c r="A102" s="36" t="s">
        <v>1710</v>
      </c>
      <c r="B102" s="47" t="s">
        <v>1711</v>
      </c>
      <c r="C102" s="36" t="s">
        <v>56</v>
      </c>
      <c r="D102" s="36" t="s">
        <v>1707</v>
      </c>
      <c r="E102" s="37" t="s">
        <v>1038</v>
      </c>
      <c r="F102" s="37" t="s">
        <v>1038</v>
      </c>
      <c r="G102" s="49">
        <v>44769.000000000102</v>
      </c>
      <c r="H102" s="49">
        <v>44834.000000000102</v>
      </c>
      <c r="I102" s="38">
        <v>395</v>
      </c>
      <c r="J102" s="38">
        <v>403.82</v>
      </c>
      <c r="K102" s="38">
        <f t="shared" si="1"/>
        <v>-8.8199999999999932</v>
      </c>
      <c r="L102" s="18" t="s">
        <v>876</v>
      </c>
    </row>
    <row r="103" spans="1:12" x14ac:dyDescent="0.25">
      <c r="A103" s="36" t="s">
        <v>1712</v>
      </c>
      <c r="B103" s="47" t="s">
        <v>1713</v>
      </c>
      <c r="C103" s="36" t="s">
        <v>1164</v>
      </c>
      <c r="D103" s="36" t="s">
        <v>1714</v>
      </c>
      <c r="E103" s="37" t="s">
        <v>1165</v>
      </c>
      <c r="F103" s="37" t="s">
        <v>1165</v>
      </c>
      <c r="G103" s="49">
        <v>44907.000000000102</v>
      </c>
      <c r="H103" s="49">
        <v>44926.000000000102</v>
      </c>
      <c r="I103" s="38">
        <v>150</v>
      </c>
      <c r="J103" s="38">
        <v>122.95</v>
      </c>
      <c r="K103" s="38">
        <f t="shared" si="1"/>
        <v>27.049999999999997</v>
      </c>
      <c r="L103" s="18" t="s">
        <v>876</v>
      </c>
    </row>
    <row r="104" spans="1:12" x14ac:dyDescent="0.25">
      <c r="A104" s="36" t="s">
        <v>1715</v>
      </c>
      <c r="B104" s="47" t="s">
        <v>1716</v>
      </c>
      <c r="C104" s="36" t="s">
        <v>1717</v>
      </c>
      <c r="D104" s="36" t="s">
        <v>1718</v>
      </c>
      <c r="E104" s="50" t="s">
        <v>1719</v>
      </c>
      <c r="F104" s="50" t="s">
        <v>1720</v>
      </c>
      <c r="G104" s="49">
        <v>44634.000000000102</v>
      </c>
      <c r="H104" s="49">
        <v>44651.000000000102</v>
      </c>
      <c r="I104" s="38">
        <v>247</v>
      </c>
      <c r="J104" s="38">
        <v>247.02</v>
      </c>
      <c r="K104" s="38">
        <f t="shared" si="1"/>
        <v>-2.0000000000010232E-2</v>
      </c>
      <c r="L104" s="18" t="s">
        <v>876</v>
      </c>
    </row>
    <row r="105" spans="1:12" x14ac:dyDescent="0.25">
      <c r="A105" s="36" t="s">
        <v>1721</v>
      </c>
      <c r="B105" s="47" t="s">
        <v>1722</v>
      </c>
      <c r="C105" s="36" t="s">
        <v>1723</v>
      </c>
      <c r="D105" s="36" t="s">
        <v>1724</v>
      </c>
      <c r="E105" s="37" t="s">
        <v>1202</v>
      </c>
      <c r="F105" s="37" t="s">
        <v>1202</v>
      </c>
      <c r="G105" s="49">
        <v>44602.000000000102</v>
      </c>
      <c r="H105" s="49">
        <v>44651.000000000102</v>
      </c>
      <c r="I105" s="38">
        <v>500</v>
      </c>
      <c r="J105" s="38">
        <v>478.62</v>
      </c>
      <c r="K105" s="38">
        <f t="shared" si="1"/>
        <v>21.379999999999995</v>
      </c>
      <c r="L105" s="18" t="s">
        <v>876</v>
      </c>
    </row>
    <row r="106" spans="1:12" x14ac:dyDescent="0.25">
      <c r="A106" s="36" t="s">
        <v>1725</v>
      </c>
      <c r="B106" s="47" t="s">
        <v>1726</v>
      </c>
      <c r="C106" s="36" t="s">
        <v>1160</v>
      </c>
      <c r="D106" s="36" t="s">
        <v>1727</v>
      </c>
      <c r="E106" s="37" t="s">
        <v>1161</v>
      </c>
      <c r="F106" s="37" t="s">
        <v>1161</v>
      </c>
      <c r="G106" s="49">
        <v>44634.000000000102</v>
      </c>
      <c r="H106" s="49">
        <v>45230.000000000102</v>
      </c>
      <c r="I106" s="38">
        <v>11557.5</v>
      </c>
      <c r="J106" s="38">
        <v>7512.38</v>
      </c>
      <c r="K106" s="38">
        <f t="shared" si="1"/>
        <v>4045.12</v>
      </c>
      <c r="L106" s="18" t="s">
        <v>876</v>
      </c>
    </row>
    <row r="107" spans="1:12" x14ac:dyDescent="0.25">
      <c r="A107" s="36" t="s">
        <v>1728</v>
      </c>
      <c r="B107" s="47" t="s">
        <v>1729</v>
      </c>
      <c r="C107" s="36" t="s">
        <v>1730</v>
      </c>
      <c r="D107" s="36" t="s">
        <v>771</v>
      </c>
      <c r="E107" s="50" t="s">
        <v>1731</v>
      </c>
      <c r="F107" s="50" t="s">
        <v>1731</v>
      </c>
      <c r="G107" s="49">
        <v>44682.000000000102</v>
      </c>
      <c r="H107" s="49">
        <v>44712.000000000102</v>
      </c>
      <c r="I107" s="38">
        <v>520</v>
      </c>
      <c r="J107" s="38">
        <v>520</v>
      </c>
      <c r="K107" s="38">
        <f t="shared" si="1"/>
        <v>0</v>
      </c>
      <c r="L107" s="18" t="s">
        <v>876</v>
      </c>
    </row>
    <row r="108" spans="1:12" x14ac:dyDescent="0.25">
      <c r="A108" s="36" t="s">
        <v>1732</v>
      </c>
      <c r="B108" s="47" t="s">
        <v>1733</v>
      </c>
      <c r="C108" s="36" t="s">
        <v>1734</v>
      </c>
      <c r="D108" s="36" t="s">
        <v>1735</v>
      </c>
      <c r="E108" s="50" t="s">
        <v>1736</v>
      </c>
      <c r="F108" s="50" t="s">
        <v>1736</v>
      </c>
      <c r="G108" s="49">
        <v>44774.000000000102</v>
      </c>
      <c r="H108" s="49">
        <v>44926.000000000102</v>
      </c>
      <c r="I108" s="38">
        <v>7500</v>
      </c>
      <c r="J108" s="38">
        <v>6220.51</v>
      </c>
      <c r="K108" s="38">
        <f t="shared" si="1"/>
        <v>1279.4899999999998</v>
      </c>
      <c r="L108" s="18" t="s">
        <v>876</v>
      </c>
    </row>
    <row r="109" spans="1:12" x14ac:dyDescent="0.25">
      <c r="A109" s="36" t="s">
        <v>1737</v>
      </c>
      <c r="B109" s="47" t="s">
        <v>1738</v>
      </c>
      <c r="C109" s="36" t="s">
        <v>421</v>
      </c>
      <c r="D109" s="36" t="s">
        <v>1739</v>
      </c>
      <c r="E109" s="37" t="s">
        <v>999</v>
      </c>
      <c r="F109" s="37" t="s">
        <v>999</v>
      </c>
      <c r="G109" s="49">
        <v>44562.000000000102</v>
      </c>
      <c r="H109" s="49">
        <v>44926.000000000102</v>
      </c>
      <c r="I109" s="38">
        <v>1788</v>
      </c>
      <c r="J109" s="38">
        <v>1465.57</v>
      </c>
      <c r="K109" s="38">
        <f t="shared" si="1"/>
        <v>322.43000000000006</v>
      </c>
      <c r="L109" s="18" t="s">
        <v>876</v>
      </c>
    </row>
    <row r="110" spans="1:12" x14ac:dyDescent="0.25">
      <c r="A110" s="36" t="s">
        <v>1740</v>
      </c>
      <c r="B110" s="47" t="s">
        <v>1741</v>
      </c>
      <c r="C110" s="36" t="s">
        <v>1742</v>
      </c>
      <c r="D110" s="36" t="s">
        <v>1743</v>
      </c>
      <c r="E110" s="50" t="s">
        <v>1744</v>
      </c>
      <c r="F110" s="50" t="s">
        <v>1745</v>
      </c>
      <c r="G110" s="49">
        <v>44855.000000000102</v>
      </c>
      <c r="H110" s="49">
        <v>45138.000000000102</v>
      </c>
      <c r="I110" s="38">
        <v>1000</v>
      </c>
      <c r="J110" s="38">
        <f>536.97+204.02</f>
        <v>740.99</v>
      </c>
      <c r="K110" s="38">
        <f t="shared" si="1"/>
        <v>259.01</v>
      </c>
      <c r="L110" s="18" t="s">
        <v>876</v>
      </c>
    </row>
    <row r="111" spans="1:12" x14ac:dyDescent="0.25">
      <c r="A111" s="36" t="s">
        <v>1746</v>
      </c>
      <c r="B111" s="47" t="s">
        <v>1747</v>
      </c>
      <c r="C111" s="36" t="s">
        <v>1742</v>
      </c>
      <c r="D111" s="36" t="s">
        <v>1743</v>
      </c>
      <c r="E111" s="50" t="s">
        <v>1744</v>
      </c>
      <c r="F111" s="50" t="s">
        <v>1745</v>
      </c>
      <c r="G111" s="49">
        <v>44914.000000000102</v>
      </c>
      <c r="H111" s="49">
        <v>44957.000000000102</v>
      </c>
      <c r="I111" s="38">
        <v>574</v>
      </c>
      <c r="J111" s="38">
        <v>573.77</v>
      </c>
      <c r="K111" s="38">
        <f t="shared" si="1"/>
        <v>0.23000000000001819</v>
      </c>
      <c r="L111" s="18" t="s">
        <v>876</v>
      </c>
    </row>
    <row r="112" spans="1:12" x14ac:dyDescent="0.25">
      <c r="A112" s="36" t="s">
        <v>1748</v>
      </c>
      <c r="B112" s="47" t="s">
        <v>1749</v>
      </c>
      <c r="C112" s="36" t="s">
        <v>1742</v>
      </c>
      <c r="D112" s="36" t="s">
        <v>1743</v>
      </c>
      <c r="E112" s="50" t="s">
        <v>1744</v>
      </c>
      <c r="F112" s="50" t="s">
        <v>1745</v>
      </c>
      <c r="G112" s="49">
        <v>44897.000000000102</v>
      </c>
      <c r="H112" s="49">
        <v>44926.000000000102</v>
      </c>
      <c r="I112" s="38">
        <v>1161</v>
      </c>
      <c r="J112" s="38">
        <v>1225.4100000000001</v>
      </c>
      <c r="K112" s="38">
        <f t="shared" si="1"/>
        <v>-64.410000000000082</v>
      </c>
      <c r="L112" s="18" t="s">
        <v>876</v>
      </c>
    </row>
    <row r="113" spans="1:12" x14ac:dyDescent="0.25">
      <c r="A113" s="36" t="s">
        <v>1750</v>
      </c>
      <c r="B113" s="47" t="s">
        <v>1751</v>
      </c>
      <c r="C113" s="36" t="s">
        <v>508</v>
      </c>
      <c r="D113" s="36" t="s">
        <v>1752</v>
      </c>
      <c r="E113" s="37" t="s">
        <v>1061</v>
      </c>
      <c r="F113" s="41" t="s">
        <v>1061</v>
      </c>
      <c r="G113" s="49">
        <v>44812.000000000102</v>
      </c>
      <c r="H113" s="49">
        <v>44926.000000000102</v>
      </c>
      <c r="I113" s="38">
        <v>10000</v>
      </c>
      <c r="J113" s="38">
        <v>8211.83</v>
      </c>
      <c r="K113" s="38">
        <f t="shared" si="1"/>
        <v>1788.17</v>
      </c>
      <c r="L113" s="18" t="s">
        <v>876</v>
      </c>
    </row>
    <row r="114" spans="1:12" x14ac:dyDescent="0.25">
      <c r="A114" s="36" t="s">
        <v>1753</v>
      </c>
      <c r="B114" s="47" t="s">
        <v>1754</v>
      </c>
      <c r="C114" s="36" t="s">
        <v>1149</v>
      </c>
      <c r="D114" s="36" t="s">
        <v>1755</v>
      </c>
      <c r="E114" s="37" t="s">
        <v>1150</v>
      </c>
      <c r="F114" s="37" t="s">
        <v>1150</v>
      </c>
      <c r="G114" s="49">
        <v>44811.000000000102</v>
      </c>
      <c r="H114" s="49">
        <v>44865.000000000102</v>
      </c>
      <c r="I114" s="38">
        <v>820</v>
      </c>
      <c r="J114" s="38">
        <v>818.19</v>
      </c>
      <c r="K114" s="38">
        <f t="shared" si="1"/>
        <v>1.8099999999999454</v>
      </c>
      <c r="L114" s="18" t="s">
        <v>876</v>
      </c>
    </row>
    <row r="115" spans="1:12" x14ac:dyDescent="0.25">
      <c r="A115" s="36" t="s">
        <v>1756</v>
      </c>
      <c r="B115" s="47" t="s">
        <v>1757</v>
      </c>
      <c r="C115" s="36" t="s">
        <v>1149</v>
      </c>
      <c r="D115" s="36" t="s">
        <v>1755</v>
      </c>
      <c r="E115" s="37" t="s">
        <v>1150</v>
      </c>
      <c r="F115" s="37" t="s">
        <v>1150</v>
      </c>
      <c r="G115" s="49">
        <v>44627.000000000102</v>
      </c>
      <c r="H115" s="49">
        <v>44651.000000000102</v>
      </c>
      <c r="I115" s="38">
        <v>147.5</v>
      </c>
      <c r="J115" s="38">
        <v>115.06</v>
      </c>
      <c r="K115" s="38">
        <f t="shared" si="1"/>
        <v>32.44</v>
      </c>
      <c r="L115" s="18" t="s">
        <v>876</v>
      </c>
    </row>
    <row r="116" spans="1:12" x14ac:dyDescent="0.25">
      <c r="A116" s="36" t="s">
        <v>1758</v>
      </c>
      <c r="B116" s="47" t="s">
        <v>1759</v>
      </c>
      <c r="C116" s="36" t="s">
        <v>1002</v>
      </c>
      <c r="D116" s="36" t="s">
        <v>1760</v>
      </c>
      <c r="E116" s="37" t="s">
        <v>1003</v>
      </c>
      <c r="F116" s="37" t="s">
        <v>1004</v>
      </c>
      <c r="G116" s="49">
        <v>44631.000000000102</v>
      </c>
      <c r="H116" s="49">
        <v>44681.000000000102</v>
      </c>
      <c r="I116" s="38">
        <v>2000</v>
      </c>
      <c r="J116" s="38">
        <f>301.08+137.01</f>
        <v>438.09</v>
      </c>
      <c r="K116" s="38">
        <f t="shared" si="1"/>
        <v>1561.91</v>
      </c>
      <c r="L116" s="18" t="s">
        <v>876</v>
      </c>
    </row>
    <row r="117" spans="1:12" x14ac:dyDescent="0.25">
      <c r="A117" s="36" t="s">
        <v>1761</v>
      </c>
      <c r="B117" s="47" t="s">
        <v>1762</v>
      </c>
      <c r="C117" s="36" t="s">
        <v>130</v>
      </c>
      <c r="D117" s="36" t="s">
        <v>1763</v>
      </c>
      <c r="E117" s="50" t="s">
        <v>131</v>
      </c>
      <c r="F117" s="50" t="s">
        <v>131</v>
      </c>
      <c r="G117" s="49">
        <v>44687.000000000102</v>
      </c>
      <c r="H117" s="49">
        <v>44712.000000000102</v>
      </c>
      <c r="I117" s="38">
        <v>388</v>
      </c>
      <c r="J117" s="38">
        <v>388</v>
      </c>
      <c r="K117" s="38">
        <f t="shared" si="1"/>
        <v>0</v>
      </c>
      <c r="L117" s="18" t="s">
        <v>876</v>
      </c>
    </row>
    <row r="118" spans="1:12" x14ac:dyDescent="0.25">
      <c r="A118" s="36" t="s">
        <v>1764</v>
      </c>
      <c r="B118" s="47" t="s">
        <v>1765</v>
      </c>
      <c r="C118" s="36" t="s">
        <v>39</v>
      </c>
      <c r="D118" s="36" t="s">
        <v>427</v>
      </c>
      <c r="E118" s="37" t="s">
        <v>41</v>
      </c>
      <c r="F118" s="37" t="s">
        <v>1294</v>
      </c>
      <c r="G118" s="49">
        <v>44890.000000000102</v>
      </c>
      <c r="H118" s="49">
        <v>44926.000000000102</v>
      </c>
      <c r="I118" s="38">
        <v>200</v>
      </c>
      <c r="J118" s="38">
        <v>200</v>
      </c>
      <c r="K118" s="38">
        <f t="shared" si="1"/>
        <v>0</v>
      </c>
      <c r="L118" s="18" t="s">
        <v>876</v>
      </c>
    </row>
    <row r="119" spans="1:12" x14ac:dyDescent="0.25">
      <c r="A119" s="36" t="s">
        <v>1766</v>
      </c>
      <c r="B119" s="47" t="s">
        <v>1767</v>
      </c>
      <c r="C119" s="36" t="s">
        <v>93</v>
      </c>
      <c r="D119" s="36" t="s">
        <v>1768</v>
      </c>
      <c r="E119" s="37" t="s">
        <v>962</v>
      </c>
      <c r="F119" s="37" t="s">
        <v>962</v>
      </c>
      <c r="G119" s="49">
        <v>44844.000000000102</v>
      </c>
      <c r="H119" s="49">
        <v>44926.000000000102</v>
      </c>
      <c r="I119" s="38">
        <v>160</v>
      </c>
      <c r="J119" s="38">
        <v>160</v>
      </c>
      <c r="K119" s="38">
        <f t="shared" si="1"/>
        <v>0</v>
      </c>
      <c r="L119" s="18" t="s">
        <v>876</v>
      </c>
    </row>
    <row r="120" spans="1:12" x14ac:dyDescent="0.25">
      <c r="A120" s="36" t="s">
        <v>1769</v>
      </c>
      <c r="B120" s="47" t="s">
        <v>1770</v>
      </c>
      <c r="C120" s="36" t="s">
        <v>93</v>
      </c>
      <c r="D120" s="36" t="s">
        <v>1768</v>
      </c>
      <c r="E120" s="37" t="s">
        <v>962</v>
      </c>
      <c r="F120" s="37" t="s">
        <v>962</v>
      </c>
      <c r="G120" s="49">
        <v>44602.000000000102</v>
      </c>
      <c r="H120" s="49">
        <v>44681.000000000102</v>
      </c>
      <c r="I120" s="38">
        <v>785</v>
      </c>
      <c r="J120" s="38">
        <v>785</v>
      </c>
      <c r="K120" s="38">
        <f t="shared" si="1"/>
        <v>0</v>
      </c>
      <c r="L120" s="18" t="s">
        <v>876</v>
      </c>
    </row>
    <row r="121" spans="1:12" ht="30" x14ac:dyDescent="0.25">
      <c r="A121" s="36" t="s">
        <v>1771</v>
      </c>
      <c r="B121" s="47" t="s">
        <v>1772</v>
      </c>
      <c r="C121" s="36" t="s">
        <v>93</v>
      </c>
      <c r="D121" s="36" t="s">
        <v>1768</v>
      </c>
      <c r="E121" s="37" t="s">
        <v>962</v>
      </c>
      <c r="F121" s="37" t="s">
        <v>962</v>
      </c>
      <c r="G121" s="49">
        <v>44760.000000000102</v>
      </c>
      <c r="H121" s="49">
        <v>44926.000000000102</v>
      </c>
      <c r="I121" s="38">
        <v>750</v>
      </c>
      <c r="J121" s="38">
        <v>800</v>
      </c>
      <c r="K121" s="38">
        <f t="shared" si="1"/>
        <v>-50</v>
      </c>
      <c r="L121" s="18" t="s">
        <v>876</v>
      </c>
    </row>
    <row r="122" spans="1:12" x14ac:dyDescent="0.25">
      <c r="A122" s="36" t="s">
        <v>1773</v>
      </c>
      <c r="B122" s="47" t="s">
        <v>1774</v>
      </c>
      <c r="C122" s="36" t="s">
        <v>93</v>
      </c>
      <c r="D122" s="36" t="s">
        <v>1768</v>
      </c>
      <c r="E122" s="37" t="s">
        <v>962</v>
      </c>
      <c r="F122" s="37" t="s">
        <v>962</v>
      </c>
      <c r="G122" s="49">
        <v>44650.000000000102</v>
      </c>
      <c r="H122" s="49">
        <v>44681.000000000102</v>
      </c>
      <c r="I122" s="38">
        <v>215</v>
      </c>
      <c r="J122" s="38">
        <v>215</v>
      </c>
      <c r="K122" s="38">
        <f t="shared" si="1"/>
        <v>0</v>
      </c>
      <c r="L122" s="18" t="s">
        <v>876</v>
      </c>
    </row>
    <row r="123" spans="1:12" x14ac:dyDescent="0.25">
      <c r="A123" s="36" t="s">
        <v>1775</v>
      </c>
      <c r="B123" s="47" t="s">
        <v>1776</v>
      </c>
      <c r="C123" s="36" t="s">
        <v>93</v>
      </c>
      <c r="D123" s="36" t="s">
        <v>1768</v>
      </c>
      <c r="E123" s="37" t="s">
        <v>962</v>
      </c>
      <c r="F123" s="37" t="s">
        <v>962</v>
      </c>
      <c r="G123" s="49">
        <v>44620.000000000102</v>
      </c>
      <c r="H123" s="49">
        <v>44651.000000000102</v>
      </c>
      <c r="I123" s="38">
        <v>690</v>
      </c>
      <c r="J123" s="38">
        <v>690</v>
      </c>
      <c r="K123" s="38">
        <f t="shared" si="1"/>
        <v>0</v>
      </c>
      <c r="L123" s="18" t="s">
        <v>876</v>
      </c>
    </row>
    <row r="124" spans="1:12" x14ac:dyDescent="0.25">
      <c r="A124" s="36" t="s">
        <v>1777</v>
      </c>
      <c r="B124" s="47" t="s">
        <v>1778</v>
      </c>
      <c r="C124" s="36" t="s">
        <v>93</v>
      </c>
      <c r="D124" s="36" t="s">
        <v>1768</v>
      </c>
      <c r="E124" s="37" t="s">
        <v>962</v>
      </c>
      <c r="F124" s="37" t="s">
        <v>962</v>
      </c>
      <c r="G124" s="49">
        <v>44852.000000000102</v>
      </c>
      <c r="H124" s="49">
        <v>44926.000000000102</v>
      </c>
      <c r="I124" s="38">
        <v>500</v>
      </c>
      <c r="J124" s="38">
        <v>500</v>
      </c>
      <c r="K124" s="38">
        <f t="shared" si="1"/>
        <v>0</v>
      </c>
      <c r="L124" s="18" t="s">
        <v>876</v>
      </c>
    </row>
    <row r="125" spans="1:12" x14ac:dyDescent="0.25">
      <c r="A125" s="36" t="s">
        <v>1779</v>
      </c>
      <c r="B125" s="47" t="s">
        <v>1780</v>
      </c>
      <c r="C125" s="36" t="s">
        <v>93</v>
      </c>
      <c r="D125" s="36" t="s">
        <v>1768</v>
      </c>
      <c r="E125" s="37" t="s">
        <v>962</v>
      </c>
      <c r="F125" s="37" t="s">
        <v>962</v>
      </c>
      <c r="G125" s="49">
        <v>44874.000000000102</v>
      </c>
      <c r="H125" s="49">
        <v>44926.000000000102</v>
      </c>
      <c r="I125" s="38">
        <v>450</v>
      </c>
      <c r="J125" s="38">
        <v>450</v>
      </c>
      <c r="K125" s="38">
        <f t="shared" si="1"/>
        <v>0</v>
      </c>
      <c r="L125" s="18" t="s">
        <v>876</v>
      </c>
    </row>
    <row r="126" spans="1:12" x14ac:dyDescent="0.25">
      <c r="A126" s="36" t="s">
        <v>1781</v>
      </c>
      <c r="B126" s="47" t="s">
        <v>1782</v>
      </c>
      <c r="C126" s="36" t="s">
        <v>93</v>
      </c>
      <c r="D126" s="36" t="s">
        <v>1768</v>
      </c>
      <c r="E126" s="37" t="s">
        <v>962</v>
      </c>
      <c r="F126" s="37" t="s">
        <v>962</v>
      </c>
      <c r="G126" s="49">
        <v>44910.000000000102</v>
      </c>
      <c r="H126" s="49">
        <v>44957.000000000102</v>
      </c>
      <c r="I126" s="38">
        <v>465</v>
      </c>
      <c r="J126" s="38">
        <v>465</v>
      </c>
      <c r="K126" s="38">
        <f t="shared" si="1"/>
        <v>0</v>
      </c>
      <c r="L126" s="18" t="s">
        <v>876</v>
      </c>
    </row>
    <row r="127" spans="1:12" x14ac:dyDescent="0.25">
      <c r="A127" s="36" t="s">
        <v>1783</v>
      </c>
      <c r="B127" s="47" t="s">
        <v>1784</v>
      </c>
      <c r="C127" s="36" t="s">
        <v>1785</v>
      </c>
      <c r="D127" s="36" t="s">
        <v>1786</v>
      </c>
      <c r="E127" s="50" t="s">
        <v>1787</v>
      </c>
      <c r="F127" s="50" t="s">
        <v>1787</v>
      </c>
      <c r="G127" s="49">
        <v>44743.000000000102</v>
      </c>
      <c r="H127" s="49">
        <v>45291.000000000102</v>
      </c>
      <c r="I127" s="38">
        <v>3000</v>
      </c>
      <c r="J127" s="38">
        <v>848.26</v>
      </c>
      <c r="K127" s="38">
        <f t="shared" si="1"/>
        <v>2151.7399999999998</v>
      </c>
      <c r="L127" s="18" t="s">
        <v>876</v>
      </c>
    </row>
    <row r="128" spans="1:12" x14ac:dyDescent="0.25">
      <c r="A128" s="36" t="s">
        <v>1783</v>
      </c>
      <c r="B128" s="47" t="s">
        <v>1788</v>
      </c>
      <c r="C128" s="36" t="s">
        <v>1785</v>
      </c>
      <c r="D128" s="36" t="s">
        <v>1786</v>
      </c>
      <c r="E128" s="50" t="s">
        <v>1787</v>
      </c>
      <c r="F128" s="50" t="s">
        <v>1787</v>
      </c>
      <c r="G128" s="49">
        <v>44562.000000000102</v>
      </c>
      <c r="H128" s="49">
        <v>44742.000000000102</v>
      </c>
      <c r="I128" s="38">
        <v>1000</v>
      </c>
      <c r="J128" s="38">
        <v>629</v>
      </c>
      <c r="K128" s="38">
        <f t="shared" si="1"/>
        <v>371</v>
      </c>
      <c r="L128" s="18" t="s">
        <v>876</v>
      </c>
    </row>
    <row r="129" spans="1:12" x14ac:dyDescent="0.25">
      <c r="A129" s="36" t="s">
        <v>1789</v>
      </c>
      <c r="B129" s="47" t="s">
        <v>1790</v>
      </c>
      <c r="C129" s="36" t="s">
        <v>478</v>
      </c>
      <c r="D129" s="36" t="s">
        <v>1791</v>
      </c>
      <c r="E129" s="37" t="s">
        <v>886</v>
      </c>
      <c r="F129" s="37" t="s">
        <v>886</v>
      </c>
      <c r="G129" s="49">
        <v>44743.000000000102</v>
      </c>
      <c r="H129" s="49">
        <v>45565.000000000102</v>
      </c>
      <c r="I129" s="38">
        <v>114476.39</v>
      </c>
      <c r="J129" s="38">
        <f>10121.1+56772.9</f>
        <v>66894</v>
      </c>
      <c r="K129" s="38">
        <f t="shared" si="1"/>
        <v>47582.39</v>
      </c>
      <c r="L129" s="18" t="s">
        <v>876</v>
      </c>
    </row>
    <row r="130" spans="1:12" x14ac:dyDescent="0.25">
      <c r="A130" s="36" t="s">
        <v>1792</v>
      </c>
      <c r="B130" s="47" t="s">
        <v>1793</v>
      </c>
      <c r="C130" s="36" t="s">
        <v>478</v>
      </c>
      <c r="D130" s="36" t="s">
        <v>1791</v>
      </c>
      <c r="E130" s="37" t="s">
        <v>886</v>
      </c>
      <c r="F130" s="37" t="s">
        <v>886</v>
      </c>
      <c r="G130" s="49">
        <v>44627.000000000102</v>
      </c>
      <c r="H130" s="49">
        <v>44681.000000000102</v>
      </c>
      <c r="I130" s="38">
        <v>350</v>
      </c>
      <c r="J130" s="38">
        <v>349.35</v>
      </c>
      <c r="K130" s="38">
        <f t="shared" si="1"/>
        <v>0.64999999999997726</v>
      </c>
      <c r="L130" s="18" t="s">
        <v>876</v>
      </c>
    </row>
    <row r="131" spans="1:12" x14ac:dyDescent="0.25">
      <c r="A131" s="36" t="s">
        <v>1794</v>
      </c>
      <c r="B131" s="47" t="s">
        <v>1795</v>
      </c>
      <c r="C131" s="36" t="s">
        <v>478</v>
      </c>
      <c r="D131" s="36" t="s">
        <v>1791</v>
      </c>
      <c r="E131" s="37" t="s">
        <v>886</v>
      </c>
      <c r="F131" s="37" t="s">
        <v>886</v>
      </c>
      <c r="G131" s="49">
        <v>44805.000000000102</v>
      </c>
      <c r="H131" s="49">
        <v>45169.000000000102</v>
      </c>
      <c r="I131" s="38">
        <v>19528.02</v>
      </c>
      <c r="J131" s="38">
        <f>3625.91+16423.5</f>
        <v>20049.41</v>
      </c>
      <c r="K131" s="38">
        <f t="shared" ref="K131:K194" si="2">I131-J131</f>
        <v>-521.38999999999942</v>
      </c>
      <c r="L131" s="18" t="s">
        <v>876</v>
      </c>
    </row>
    <row r="132" spans="1:12" x14ac:dyDescent="0.25">
      <c r="A132" s="36" t="s">
        <v>1796</v>
      </c>
      <c r="B132" s="47" t="s">
        <v>1797</v>
      </c>
      <c r="C132" s="36" t="s">
        <v>478</v>
      </c>
      <c r="D132" s="36" t="s">
        <v>1791</v>
      </c>
      <c r="E132" s="37" t="s">
        <v>886</v>
      </c>
      <c r="F132" s="37" t="s">
        <v>886</v>
      </c>
      <c r="G132" s="49">
        <v>44847.000000000102</v>
      </c>
      <c r="H132" s="49">
        <v>45107.000000000102</v>
      </c>
      <c r="I132" s="38">
        <v>3000</v>
      </c>
      <c r="J132" s="38">
        <v>1639.08</v>
      </c>
      <c r="K132" s="38">
        <f t="shared" si="2"/>
        <v>1360.92</v>
      </c>
      <c r="L132" s="18" t="s">
        <v>876</v>
      </c>
    </row>
    <row r="133" spans="1:12" x14ac:dyDescent="0.25">
      <c r="A133" s="36" t="s">
        <v>1798</v>
      </c>
      <c r="B133" s="47" t="s">
        <v>1799</v>
      </c>
      <c r="C133" s="36" t="s">
        <v>478</v>
      </c>
      <c r="D133" s="36" t="s">
        <v>1791</v>
      </c>
      <c r="E133" s="37" t="s">
        <v>886</v>
      </c>
      <c r="F133" s="37" t="s">
        <v>886</v>
      </c>
      <c r="G133" s="49">
        <v>44683.000000000102</v>
      </c>
      <c r="H133" s="49">
        <v>44742.000000000102</v>
      </c>
      <c r="I133" s="38">
        <v>20000</v>
      </c>
      <c r="J133" s="38">
        <f>301.6+15234.9</f>
        <v>15536.5</v>
      </c>
      <c r="K133" s="38">
        <f t="shared" si="2"/>
        <v>4463.5</v>
      </c>
      <c r="L133" s="18" t="s">
        <v>876</v>
      </c>
    </row>
    <row r="134" spans="1:12" x14ac:dyDescent="0.25">
      <c r="A134" s="36" t="s">
        <v>1800</v>
      </c>
      <c r="B134" s="47" t="s">
        <v>1801</v>
      </c>
      <c r="C134" s="36" t="s">
        <v>478</v>
      </c>
      <c r="D134" s="36" t="s">
        <v>1791</v>
      </c>
      <c r="E134" s="37" t="s">
        <v>886</v>
      </c>
      <c r="F134" s="37" t="s">
        <v>886</v>
      </c>
      <c r="G134" s="49">
        <v>44634.000000000102</v>
      </c>
      <c r="H134" s="49">
        <v>44682.000000000102</v>
      </c>
      <c r="I134" s="38">
        <v>15000</v>
      </c>
      <c r="J134" s="38">
        <f>-205.2+16547.3</f>
        <v>16342.099999999999</v>
      </c>
      <c r="K134" s="38">
        <f t="shared" si="2"/>
        <v>-1342.0999999999985</v>
      </c>
      <c r="L134" s="18" t="s">
        <v>876</v>
      </c>
    </row>
    <row r="135" spans="1:12" x14ac:dyDescent="0.25">
      <c r="A135" s="36" t="s">
        <v>1802</v>
      </c>
      <c r="B135" s="47" t="s">
        <v>1803</v>
      </c>
      <c r="C135" s="36" t="s">
        <v>478</v>
      </c>
      <c r="D135" s="36" t="s">
        <v>1791</v>
      </c>
      <c r="E135" s="37" t="s">
        <v>886</v>
      </c>
      <c r="F135" s="37" t="s">
        <v>886</v>
      </c>
      <c r="G135" s="49">
        <v>44826.000000000102</v>
      </c>
      <c r="H135" s="49">
        <v>44895.000000000102</v>
      </c>
      <c r="I135" s="38">
        <v>350</v>
      </c>
      <c r="J135" s="38">
        <v>356.93</v>
      </c>
      <c r="K135" s="38">
        <f t="shared" si="2"/>
        <v>-6.9300000000000068</v>
      </c>
      <c r="L135" s="18" t="s">
        <v>876</v>
      </c>
    </row>
    <row r="136" spans="1:12" x14ac:dyDescent="0.25">
      <c r="A136" s="36" t="s">
        <v>1804</v>
      </c>
      <c r="B136" s="47" t="s">
        <v>1805</v>
      </c>
      <c r="C136" s="36" t="s">
        <v>1806</v>
      </c>
      <c r="D136" s="36" t="s">
        <v>1807</v>
      </c>
      <c r="E136" s="50" t="s">
        <v>1808</v>
      </c>
      <c r="F136" s="50" t="s">
        <v>1808</v>
      </c>
      <c r="G136" s="49">
        <v>44858.000000000102</v>
      </c>
      <c r="H136" s="49">
        <v>44895.000000000102</v>
      </c>
      <c r="I136" s="38">
        <v>90</v>
      </c>
      <c r="J136" s="38">
        <v>83.91</v>
      </c>
      <c r="K136" s="38">
        <f t="shared" si="2"/>
        <v>6.0900000000000034</v>
      </c>
      <c r="L136" s="18" t="s">
        <v>876</v>
      </c>
    </row>
    <row r="137" spans="1:12" x14ac:dyDescent="0.25">
      <c r="A137" s="36" t="s">
        <v>1809</v>
      </c>
      <c r="B137" s="47" t="s">
        <v>1733</v>
      </c>
      <c r="C137" s="36" t="s">
        <v>1810</v>
      </c>
      <c r="D137" s="36" t="s">
        <v>1811</v>
      </c>
      <c r="E137" s="50" t="s">
        <v>1812</v>
      </c>
      <c r="F137" s="50" t="s">
        <v>1813</v>
      </c>
      <c r="G137" s="49">
        <v>44774.000000000102</v>
      </c>
      <c r="H137" s="49">
        <v>44926.000000000102</v>
      </c>
      <c r="I137" s="38">
        <v>5000</v>
      </c>
      <c r="J137" s="38">
        <v>4280.24</v>
      </c>
      <c r="K137" s="38">
        <f t="shared" si="2"/>
        <v>719.76000000000022</v>
      </c>
      <c r="L137" s="18" t="s">
        <v>876</v>
      </c>
    </row>
    <row r="138" spans="1:12" x14ac:dyDescent="0.25">
      <c r="A138" s="36" t="s">
        <v>1814</v>
      </c>
      <c r="B138" s="47" t="s">
        <v>1815</v>
      </c>
      <c r="C138" s="36" t="s">
        <v>1816</v>
      </c>
      <c r="D138" s="36" t="s">
        <v>1817</v>
      </c>
      <c r="E138" s="50" t="s">
        <v>1818</v>
      </c>
      <c r="F138" s="50" t="s">
        <v>1818</v>
      </c>
      <c r="G138" s="49">
        <v>44657.000000000102</v>
      </c>
      <c r="H138" s="49">
        <v>44957.000000000102</v>
      </c>
      <c r="I138" s="38">
        <v>65</v>
      </c>
      <c r="J138" s="38">
        <v>65</v>
      </c>
      <c r="K138" s="38">
        <f t="shared" si="2"/>
        <v>0</v>
      </c>
      <c r="L138" s="18" t="s">
        <v>876</v>
      </c>
    </row>
    <row r="139" spans="1:12" x14ac:dyDescent="0.25">
      <c r="A139" s="36" t="s">
        <v>1819</v>
      </c>
      <c r="B139" s="47" t="s">
        <v>1820</v>
      </c>
      <c r="C139" s="36" t="s">
        <v>1821</v>
      </c>
      <c r="D139" s="36" t="s">
        <v>1822</v>
      </c>
      <c r="E139" s="50" t="s">
        <v>1823</v>
      </c>
      <c r="F139" s="50" t="s">
        <v>1823</v>
      </c>
      <c r="G139" s="49">
        <v>44743.000000000102</v>
      </c>
      <c r="H139" s="49">
        <v>45107.000000000102</v>
      </c>
      <c r="I139" s="38">
        <v>7215</v>
      </c>
      <c r="J139" s="38">
        <v>7215</v>
      </c>
      <c r="K139" s="38">
        <f t="shared" si="2"/>
        <v>0</v>
      </c>
      <c r="L139" s="18" t="s">
        <v>876</v>
      </c>
    </row>
    <row r="140" spans="1:12" ht="30" x14ac:dyDescent="0.25">
      <c r="A140" s="36" t="s">
        <v>1824</v>
      </c>
      <c r="B140" s="47" t="s">
        <v>1825</v>
      </c>
      <c r="C140" s="36" t="s">
        <v>1826</v>
      </c>
      <c r="D140" s="36" t="s">
        <v>1827</v>
      </c>
      <c r="E140" s="50" t="s">
        <v>1828</v>
      </c>
      <c r="F140" s="50" t="s">
        <v>1828</v>
      </c>
      <c r="G140" s="49">
        <v>44652.000000000102</v>
      </c>
      <c r="H140" s="49">
        <v>44681.000000000102</v>
      </c>
      <c r="I140" s="38">
        <v>400</v>
      </c>
      <c r="J140" s="38">
        <v>1560</v>
      </c>
      <c r="K140" s="38">
        <f t="shared" si="2"/>
        <v>-1160</v>
      </c>
      <c r="L140" s="18" t="s">
        <v>876</v>
      </c>
    </row>
    <row r="141" spans="1:12" x14ac:dyDescent="0.25">
      <c r="A141" s="36" t="s">
        <v>1829</v>
      </c>
      <c r="B141" s="47" t="s">
        <v>1830</v>
      </c>
      <c r="C141" s="36" t="s">
        <v>97</v>
      </c>
      <c r="D141" s="36" t="s">
        <v>1831</v>
      </c>
      <c r="E141" s="37" t="s">
        <v>900</v>
      </c>
      <c r="F141" s="37" t="s">
        <v>900</v>
      </c>
      <c r="G141" s="49">
        <v>44701.000000000102</v>
      </c>
      <c r="H141" s="49">
        <v>44926.000000000102</v>
      </c>
      <c r="I141" s="38">
        <v>3000</v>
      </c>
      <c r="J141" s="38">
        <f>1239.2+1931.19</f>
        <v>3170.3900000000003</v>
      </c>
      <c r="K141" s="38">
        <f t="shared" si="2"/>
        <v>-170.39000000000033</v>
      </c>
      <c r="L141" s="18" t="s">
        <v>876</v>
      </c>
    </row>
    <row r="142" spans="1:12" x14ac:dyDescent="0.25">
      <c r="A142" s="36" t="s">
        <v>1832</v>
      </c>
      <c r="B142" s="47" t="s">
        <v>1833</v>
      </c>
      <c r="C142" s="36" t="s">
        <v>97</v>
      </c>
      <c r="D142" s="36" t="s">
        <v>1831</v>
      </c>
      <c r="E142" s="37" t="s">
        <v>900</v>
      </c>
      <c r="F142" s="37" t="s">
        <v>900</v>
      </c>
      <c r="G142" s="49">
        <v>44771.000000000102</v>
      </c>
      <c r="H142" s="49">
        <v>44834.000000000102</v>
      </c>
      <c r="I142" s="38">
        <v>356</v>
      </c>
      <c r="J142" s="38">
        <v>356</v>
      </c>
      <c r="K142" s="38">
        <f t="shared" si="2"/>
        <v>0</v>
      </c>
      <c r="L142" s="18" t="s">
        <v>876</v>
      </c>
    </row>
    <row r="143" spans="1:12" x14ac:dyDescent="0.25">
      <c r="A143" s="36" t="s">
        <v>1834</v>
      </c>
      <c r="B143" s="47" t="s">
        <v>1835</v>
      </c>
      <c r="C143" s="36" t="s">
        <v>97</v>
      </c>
      <c r="D143" s="36" t="s">
        <v>1831</v>
      </c>
      <c r="E143" s="37" t="s">
        <v>900</v>
      </c>
      <c r="F143" s="37" t="s">
        <v>900</v>
      </c>
      <c r="G143" s="49">
        <v>44589.000000000102</v>
      </c>
      <c r="H143" s="49">
        <v>44651.000000000102</v>
      </c>
      <c r="I143" s="38">
        <v>490</v>
      </c>
      <c r="J143" s="38">
        <v>490</v>
      </c>
      <c r="K143" s="38">
        <f t="shared" si="2"/>
        <v>0</v>
      </c>
      <c r="L143" s="18" t="s">
        <v>876</v>
      </c>
    </row>
    <row r="144" spans="1:12" x14ac:dyDescent="0.25">
      <c r="A144" s="36" t="s">
        <v>1836</v>
      </c>
      <c r="B144" s="47" t="s">
        <v>1837</v>
      </c>
      <c r="C144" s="36" t="s">
        <v>97</v>
      </c>
      <c r="D144" s="36" t="s">
        <v>1831</v>
      </c>
      <c r="E144" s="37" t="s">
        <v>900</v>
      </c>
      <c r="F144" s="37" t="s">
        <v>900</v>
      </c>
      <c r="G144" s="49">
        <v>44635.000000000102</v>
      </c>
      <c r="H144" s="49">
        <v>44804.000000000102</v>
      </c>
      <c r="I144" s="38">
        <v>1000</v>
      </c>
      <c r="J144" s="38">
        <f>214.8+900.13</f>
        <v>1114.93</v>
      </c>
      <c r="K144" s="38">
        <f t="shared" si="2"/>
        <v>-114.93000000000006</v>
      </c>
      <c r="L144" s="18" t="s">
        <v>876</v>
      </c>
    </row>
    <row r="145" spans="1:12" x14ac:dyDescent="0.25">
      <c r="A145" s="36" t="s">
        <v>1838</v>
      </c>
      <c r="B145" s="47" t="s">
        <v>1839</v>
      </c>
      <c r="C145" s="36" t="s">
        <v>97</v>
      </c>
      <c r="D145" s="36" t="s">
        <v>1831</v>
      </c>
      <c r="E145" s="37" t="s">
        <v>900</v>
      </c>
      <c r="F145" s="37" t="s">
        <v>900</v>
      </c>
      <c r="G145" s="49">
        <v>44824.000000000102</v>
      </c>
      <c r="H145" s="49">
        <v>44926.000000000102</v>
      </c>
      <c r="I145" s="38">
        <v>2754</v>
      </c>
      <c r="J145" s="38">
        <v>2754</v>
      </c>
      <c r="K145" s="38">
        <f t="shared" si="2"/>
        <v>0</v>
      </c>
      <c r="L145" s="18" t="s">
        <v>876</v>
      </c>
    </row>
    <row r="146" spans="1:12" x14ac:dyDescent="0.25">
      <c r="A146" s="36" t="s">
        <v>1840</v>
      </c>
      <c r="B146" s="47" t="s">
        <v>1841</v>
      </c>
      <c r="C146" s="36" t="s">
        <v>97</v>
      </c>
      <c r="D146" s="36" t="s">
        <v>1831</v>
      </c>
      <c r="E146" s="37" t="s">
        <v>900</v>
      </c>
      <c r="F146" s="37" t="s">
        <v>900</v>
      </c>
      <c r="G146" s="49">
        <v>44609.000000000102</v>
      </c>
      <c r="H146" s="49">
        <v>44635.000000000102</v>
      </c>
      <c r="I146" s="38">
        <v>217</v>
      </c>
      <c r="J146" s="38">
        <v>217</v>
      </c>
      <c r="K146" s="38">
        <f t="shared" si="2"/>
        <v>0</v>
      </c>
      <c r="L146" s="18" t="s">
        <v>876</v>
      </c>
    </row>
    <row r="147" spans="1:12" x14ac:dyDescent="0.25">
      <c r="A147" s="36" t="s">
        <v>1842</v>
      </c>
      <c r="B147" s="47" t="s">
        <v>1843</v>
      </c>
      <c r="C147" s="36" t="s">
        <v>97</v>
      </c>
      <c r="D147" s="36" t="s">
        <v>1831</v>
      </c>
      <c r="E147" s="37" t="s">
        <v>900</v>
      </c>
      <c r="F147" s="37" t="s">
        <v>900</v>
      </c>
      <c r="G147" s="49">
        <v>44630.000000000102</v>
      </c>
      <c r="H147" s="49">
        <v>44681.000000000102</v>
      </c>
      <c r="I147" s="38">
        <v>153</v>
      </c>
      <c r="J147" s="38">
        <v>62.4</v>
      </c>
      <c r="K147" s="38">
        <f t="shared" si="2"/>
        <v>90.6</v>
      </c>
      <c r="L147" s="18" t="s">
        <v>876</v>
      </c>
    </row>
    <row r="148" spans="1:12" x14ac:dyDescent="0.25">
      <c r="A148" s="36" t="s">
        <v>1844</v>
      </c>
      <c r="B148" s="47" t="s">
        <v>1845</v>
      </c>
      <c r="C148" s="36" t="s">
        <v>288</v>
      </c>
      <c r="D148" s="36" t="s">
        <v>1846</v>
      </c>
      <c r="E148" s="50" t="s">
        <v>289</v>
      </c>
      <c r="F148" s="50" t="s">
        <v>290</v>
      </c>
      <c r="G148" s="49">
        <v>44562.000000000102</v>
      </c>
      <c r="H148" s="49">
        <v>44926.000000000102</v>
      </c>
      <c r="I148" s="38">
        <v>28750</v>
      </c>
      <c r="J148" s="38">
        <v>21914.1</v>
      </c>
      <c r="K148" s="38">
        <f t="shared" si="2"/>
        <v>6835.9000000000015</v>
      </c>
      <c r="L148" s="18" t="s">
        <v>876</v>
      </c>
    </row>
    <row r="149" spans="1:12" x14ac:dyDescent="0.25">
      <c r="A149" s="36" t="s">
        <v>1847</v>
      </c>
      <c r="B149" s="47" t="s">
        <v>1848</v>
      </c>
      <c r="C149" s="36" t="s">
        <v>1175</v>
      </c>
      <c r="D149" s="36" t="s">
        <v>1849</v>
      </c>
      <c r="E149" s="37" t="s">
        <v>1176</v>
      </c>
      <c r="F149" s="37" t="s">
        <v>1176</v>
      </c>
      <c r="G149" s="49">
        <v>44896.000000000102</v>
      </c>
      <c r="H149" s="49">
        <v>44957.000000000102</v>
      </c>
      <c r="I149" s="38">
        <v>3150</v>
      </c>
      <c r="J149" s="38">
        <v>3135</v>
      </c>
      <c r="K149" s="38">
        <f t="shared" si="2"/>
        <v>15</v>
      </c>
      <c r="L149" s="18" t="s">
        <v>876</v>
      </c>
    </row>
    <row r="150" spans="1:12" x14ac:dyDescent="0.25">
      <c r="A150" s="36" t="s">
        <v>1850</v>
      </c>
      <c r="B150" s="47" t="s">
        <v>1851</v>
      </c>
      <c r="C150" s="36" t="s">
        <v>1852</v>
      </c>
      <c r="D150" s="36" t="s">
        <v>1853</v>
      </c>
      <c r="E150" s="50" t="s">
        <v>1854</v>
      </c>
      <c r="F150" s="50" t="s">
        <v>1855</v>
      </c>
      <c r="G150" s="49">
        <v>44858.000000000102</v>
      </c>
      <c r="H150" s="49">
        <v>44895.000000000102</v>
      </c>
      <c r="I150" s="38">
        <v>120</v>
      </c>
      <c r="J150" s="38">
        <v>124</v>
      </c>
      <c r="K150" s="38">
        <f t="shared" si="2"/>
        <v>-4</v>
      </c>
      <c r="L150" s="18" t="s">
        <v>876</v>
      </c>
    </row>
    <row r="151" spans="1:12" x14ac:dyDescent="0.25">
      <c r="A151" s="36" t="s">
        <v>1856</v>
      </c>
      <c r="B151" s="47" t="s">
        <v>1857</v>
      </c>
      <c r="C151" s="36" t="s">
        <v>1858</v>
      </c>
      <c r="D151" s="36" t="s">
        <v>157</v>
      </c>
      <c r="E151" s="50" t="s">
        <v>1859</v>
      </c>
      <c r="F151" s="50" t="s">
        <v>1859</v>
      </c>
      <c r="G151" s="49">
        <v>44652.000000000102</v>
      </c>
      <c r="H151" s="49">
        <v>44681.000000000102</v>
      </c>
      <c r="I151" s="38">
        <v>258</v>
      </c>
      <c r="J151" s="38">
        <v>280</v>
      </c>
      <c r="K151" s="38">
        <f t="shared" si="2"/>
        <v>-22</v>
      </c>
      <c r="L151" s="18" t="s">
        <v>876</v>
      </c>
    </row>
    <row r="152" spans="1:12" ht="30" x14ac:dyDescent="0.25">
      <c r="A152" s="36" t="s">
        <v>1860</v>
      </c>
      <c r="B152" s="47" t="s">
        <v>1861</v>
      </c>
      <c r="C152" s="36" t="s">
        <v>1862</v>
      </c>
      <c r="D152" s="36" t="s">
        <v>1863</v>
      </c>
      <c r="E152" s="50" t="s">
        <v>1864</v>
      </c>
      <c r="F152" s="50" t="s">
        <v>1864</v>
      </c>
      <c r="G152" s="49">
        <v>44713.000000000102</v>
      </c>
      <c r="H152" s="49">
        <v>44742.000000000102</v>
      </c>
      <c r="I152" s="38">
        <v>0</v>
      </c>
      <c r="J152" s="38">
        <v>265</v>
      </c>
      <c r="K152" s="38">
        <f t="shared" si="2"/>
        <v>-265</v>
      </c>
      <c r="L152" s="18" t="s">
        <v>876</v>
      </c>
    </row>
    <row r="153" spans="1:12" x14ac:dyDescent="0.25">
      <c r="A153" s="36" t="s">
        <v>1865</v>
      </c>
      <c r="B153" s="47" t="s">
        <v>1866</v>
      </c>
      <c r="C153" s="36" t="s">
        <v>754</v>
      </c>
      <c r="D153" s="36" t="s">
        <v>1867</v>
      </c>
      <c r="E153" s="37" t="s">
        <v>1332</v>
      </c>
      <c r="F153" s="37" t="s">
        <v>1332</v>
      </c>
      <c r="G153" s="49">
        <v>44562.000000000102</v>
      </c>
      <c r="H153" s="49">
        <v>44926.000000000102</v>
      </c>
      <c r="I153" s="38">
        <v>426</v>
      </c>
      <c r="J153" s="38">
        <v>408.59</v>
      </c>
      <c r="K153" s="38">
        <f t="shared" si="2"/>
        <v>17.410000000000025</v>
      </c>
      <c r="L153" s="18" t="s">
        <v>876</v>
      </c>
    </row>
    <row r="154" spans="1:12" x14ac:dyDescent="0.25">
      <c r="A154" s="36" t="s">
        <v>1868</v>
      </c>
      <c r="B154" s="47" t="s">
        <v>1869</v>
      </c>
      <c r="C154" s="36" t="s">
        <v>1083</v>
      </c>
      <c r="D154" s="36" t="s">
        <v>1870</v>
      </c>
      <c r="E154" s="37" t="s">
        <v>1084</v>
      </c>
      <c r="F154" s="37" t="s">
        <v>1084</v>
      </c>
      <c r="G154" s="49">
        <v>44907.000000000102</v>
      </c>
      <c r="H154" s="49">
        <v>44926.000000000102</v>
      </c>
      <c r="I154" s="38">
        <v>200</v>
      </c>
      <c r="J154" s="38">
        <v>200</v>
      </c>
      <c r="K154" s="38">
        <f t="shared" si="2"/>
        <v>0</v>
      </c>
      <c r="L154" s="18" t="s">
        <v>876</v>
      </c>
    </row>
    <row r="155" spans="1:12" x14ac:dyDescent="0.25">
      <c r="A155" s="36" t="s">
        <v>1871</v>
      </c>
      <c r="B155" s="47" t="s">
        <v>1872</v>
      </c>
      <c r="C155" s="36" t="s">
        <v>1083</v>
      </c>
      <c r="D155" s="36" t="s">
        <v>1870</v>
      </c>
      <c r="E155" s="37" t="s">
        <v>1084</v>
      </c>
      <c r="F155" s="37" t="s">
        <v>1084</v>
      </c>
      <c r="G155" s="49">
        <v>44698.000000000102</v>
      </c>
      <c r="H155" s="49">
        <v>44742.000000000102</v>
      </c>
      <c r="I155" s="38">
        <v>300</v>
      </c>
      <c r="J155" s="38">
        <v>399.9</v>
      </c>
      <c r="K155" s="38">
        <f t="shared" si="2"/>
        <v>-99.899999999999977</v>
      </c>
      <c r="L155" s="18" t="s">
        <v>876</v>
      </c>
    </row>
    <row r="156" spans="1:12" x14ac:dyDescent="0.25">
      <c r="A156" s="36" t="s">
        <v>1873</v>
      </c>
      <c r="B156" s="47" t="s">
        <v>1874</v>
      </c>
      <c r="C156" s="36" t="s">
        <v>1083</v>
      </c>
      <c r="D156" s="36" t="s">
        <v>1870</v>
      </c>
      <c r="E156" s="37" t="s">
        <v>1084</v>
      </c>
      <c r="F156" s="37" t="s">
        <v>1084</v>
      </c>
      <c r="G156" s="49">
        <v>44890.000000000102</v>
      </c>
      <c r="H156" s="49">
        <v>44926.000000000102</v>
      </c>
      <c r="I156" s="38">
        <v>580</v>
      </c>
      <c r="J156" s="38">
        <v>575.13</v>
      </c>
      <c r="K156" s="38">
        <f t="shared" si="2"/>
        <v>4.8700000000000045</v>
      </c>
      <c r="L156" s="18" t="s">
        <v>876</v>
      </c>
    </row>
    <row r="157" spans="1:12" x14ac:dyDescent="0.25">
      <c r="A157" s="36" t="s">
        <v>1875</v>
      </c>
      <c r="B157" s="47" t="s">
        <v>1876</v>
      </c>
      <c r="C157" s="36" t="s">
        <v>1877</v>
      </c>
      <c r="D157" s="36" t="s">
        <v>1878</v>
      </c>
      <c r="E157" s="50" t="s">
        <v>1879</v>
      </c>
      <c r="F157" s="50" t="s">
        <v>1879</v>
      </c>
      <c r="G157" s="49">
        <v>44562.000000000102</v>
      </c>
      <c r="H157" s="49">
        <v>44926.000000000102</v>
      </c>
      <c r="I157" s="38">
        <v>550</v>
      </c>
      <c r="J157" s="38">
        <v>0</v>
      </c>
      <c r="K157" s="38">
        <f t="shared" si="2"/>
        <v>550</v>
      </c>
      <c r="L157" s="18" t="s">
        <v>876</v>
      </c>
    </row>
    <row r="158" spans="1:12" x14ac:dyDescent="0.25">
      <c r="A158" s="36" t="s">
        <v>1875</v>
      </c>
      <c r="B158" s="47" t="s">
        <v>1880</v>
      </c>
      <c r="C158" s="36" t="s">
        <v>1877</v>
      </c>
      <c r="D158" s="36" t="s">
        <v>1878</v>
      </c>
      <c r="E158" s="50" t="s">
        <v>1879</v>
      </c>
      <c r="F158" s="50" t="s">
        <v>1879</v>
      </c>
      <c r="G158" s="49">
        <v>44562.000000000102</v>
      </c>
      <c r="H158" s="49">
        <v>44926.000000000102</v>
      </c>
      <c r="I158" s="38">
        <v>550</v>
      </c>
      <c r="J158" s="38">
        <v>550</v>
      </c>
      <c r="K158" s="38">
        <f t="shared" si="2"/>
        <v>0</v>
      </c>
      <c r="L158" s="18" t="s">
        <v>876</v>
      </c>
    </row>
    <row r="159" spans="1:12" x14ac:dyDescent="0.25">
      <c r="A159" s="36" t="s">
        <v>1881</v>
      </c>
      <c r="B159" s="47" t="s">
        <v>1882</v>
      </c>
      <c r="C159" s="36" t="s">
        <v>1883</v>
      </c>
      <c r="D159" s="36" t="s">
        <v>1884</v>
      </c>
      <c r="E159" s="50" t="s">
        <v>1885</v>
      </c>
      <c r="F159" s="50" t="s">
        <v>1885</v>
      </c>
      <c r="G159" s="49">
        <v>44774.000000000102</v>
      </c>
      <c r="H159" s="49">
        <v>44926.000000000102</v>
      </c>
      <c r="I159" s="38">
        <v>13000</v>
      </c>
      <c r="J159" s="38">
        <v>10361.299999999999</v>
      </c>
      <c r="K159" s="38">
        <f t="shared" si="2"/>
        <v>2638.7000000000007</v>
      </c>
      <c r="L159" s="18" t="s">
        <v>876</v>
      </c>
    </row>
    <row r="160" spans="1:12" x14ac:dyDescent="0.25">
      <c r="A160" s="36" t="s">
        <v>1886</v>
      </c>
      <c r="B160" s="47" t="s">
        <v>1887</v>
      </c>
      <c r="C160" s="36" t="s">
        <v>386</v>
      </c>
      <c r="D160" s="36" t="s">
        <v>1888</v>
      </c>
      <c r="E160" s="37" t="s">
        <v>965</v>
      </c>
      <c r="F160" s="37" t="s">
        <v>965</v>
      </c>
      <c r="G160" s="49">
        <v>44846.000000000102</v>
      </c>
      <c r="H160" s="49">
        <v>45016.000000000102</v>
      </c>
      <c r="I160" s="38">
        <v>100</v>
      </c>
      <c r="J160" s="38">
        <v>49.43</v>
      </c>
      <c r="K160" s="38">
        <f t="shared" si="2"/>
        <v>50.57</v>
      </c>
      <c r="L160" s="18" t="s">
        <v>876</v>
      </c>
    </row>
    <row r="161" spans="1:12" x14ac:dyDescent="0.25">
      <c r="A161" s="36" t="s">
        <v>1889</v>
      </c>
      <c r="B161" s="47" t="s">
        <v>1890</v>
      </c>
      <c r="C161" s="36" t="s">
        <v>386</v>
      </c>
      <c r="D161" s="36" t="s">
        <v>1888</v>
      </c>
      <c r="E161" s="37" t="s">
        <v>965</v>
      </c>
      <c r="F161" s="37" t="s">
        <v>965</v>
      </c>
      <c r="G161" s="49">
        <v>44562.000000000102</v>
      </c>
      <c r="H161" s="49">
        <v>44926.000000000102</v>
      </c>
      <c r="I161" s="38">
        <v>1000</v>
      </c>
      <c r="J161" s="38">
        <v>54.92</v>
      </c>
      <c r="K161" s="38">
        <f t="shared" si="2"/>
        <v>945.08</v>
      </c>
      <c r="L161" s="18" t="s">
        <v>876</v>
      </c>
    </row>
    <row r="162" spans="1:12" x14ac:dyDescent="0.25">
      <c r="A162" s="36" t="s">
        <v>1891</v>
      </c>
      <c r="B162" s="47" t="s">
        <v>1892</v>
      </c>
      <c r="C162" s="36" t="s">
        <v>15</v>
      </c>
      <c r="D162" s="36" t="s">
        <v>235</v>
      </c>
      <c r="E162" s="50" t="s">
        <v>16</v>
      </c>
      <c r="F162" s="50" t="s">
        <v>16</v>
      </c>
      <c r="G162" s="49">
        <v>44652.000000000102</v>
      </c>
      <c r="H162" s="49">
        <v>44712.000000000102</v>
      </c>
      <c r="I162" s="38">
        <v>1091.5999999999999</v>
      </c>
      <c r="J162" s="38">
        <v>0</v>
      </c>
      <c r="K162" s="38">
        <f t="shared" si="2"/>
        <v>1091.5999999999999</v>
      </c>
      <c r="L162" s="18" t="s">
        <v>876</v>
      </c>
    </row>
    <row r="163" spans="1:12" x14ac:dyDescent="0.25">
      <c r="A163" s="36" t="s">
        <v>1891</v>
      </c>
      <c r="B163" s="47" t="s">
        <v>1892</v>
      </c>
      <c r="C163" s="36" t="s">
        <v>15</v>
      </c>
      <c r="D163" s="36" t="s">
        <v>235</v>
      </c>
      <c r="E163" s="50" t="s">
        <v>16</v>
      </c>
      <c r="F163" s="50" t="s">
        <v>16</v>
      </c>
      <c r="G163" s="49">
        <v>44652.000000000102</v>
      </c>
      <c r="H163" s="49">
        <v>44712.000000000102</v>
      </c>
      <c r="I163" s="38">
        <v>1091.5999999999999</v>
      </c>
      <c r="J163" s="38">
        <v>1091.5999999999999</v>
      </c>
      <c r="K163" s="38">
        <f t="shared" si="2"/>
        <v>0</v>
      </c>
      <c r="L163" s="18" t="s">
        <v>876</v>
      </c>
    </row>
    <row r="164" spans="1:12" x14ac:dyDescent="0.25">
      <c r="A164" s="36" t="s">
        <v>1893</v>
      </c>
      <c r="B164" s="47" t="s">
        <v>1894</v>
      </c>
      <c r="C164" s="36" t="s">
        <v>15</v>
      </c>
      <c r="D164" s="36" t="s">
        <v>235</v>
      </c>
      <c r="E164" s="50" t="s">
        <v>16</v>
      </c>
      <c r="F164" s="50" t="s">
        <v>16</v>
      </c>
      <c r="G164" s="49">
        <v>44886.000000000102</v>
      </c>
      <c r="H164" s="49">
        <v>44926.000000000102</v>
      </c>
      <c r="I164" s="38">
        <v>189.11</v>
      </c>
      <c r="J164" s="38">
        <v>188.39</v>
      </c>
      <c r="K164" s="38">
        <f t="shared" si="2"/>
        <v>0.72000000000002728</v>
      </c>
      <c r="L164" s="18" t="s">
        <v>876</v>
      </c>
    </row>
    <row r="165" spans="1:12" x14ac:dyDescent="0.25">
      <c r="A165" s="36" t="s">
        <v>1895</v>
      </c>
      <c r="B165" s="47" t="s">
        <v>1896</v>
      </c>
      <c r="C165" s="36" t="s">
        <v>1071</v>
      </c>
      <c r="D165" s="36" t="s">
        <v>1897</v>
      </c>
      <c r="E165" s="37" t="s">
        <v>1072</v>
      </c>
      <c r="F165" s="41" t="s">
        <v>1073</v>
      </c>
      <c r="G165" s="49">
        <v>44754.000000000102</v>
      </c>
      <c r="H165" s="49">
        <v>44804.000000000102</v>
      </c>
      <c r="I165" s="38">
        <v>1055</v>
      </c>
      <c r="J165" s="38">
        <v>683.91</v>
      </c>
      <c r="K165" s="38">
        <f t="shared" si="2"/>
        <v>371.09000000000003</v>
      </c>
      <c r="L165" s="18" t="s">
        <v>876</v>
      </c>
    </row>
    <row r="166" spans="1:12" x14ac:dyDescent="0.25">
      <c r="A166" s="36" t="s">
        <v>1898</v>
      </c>
      <c r="B166" s="47" t="s">
        <v>1899</v>
      </c>
      <c r="C166" s="36" t="s">
        <v>1900</v>
      </c>
      <c r="D166" s="36" t="s">
        <v>1901</v>
      </c>
      <c r="E166" s="50" t="s">
        <v>1902</v>
      </c>
      <c r="F166" s="50" t="s">
        <v>1902</v>
      </c>
      <c r="G166" s="49">
        <v>44562.000000000102</v>
      </c>
      <c r="H166" s="49">
        <v>44926.000000000102</v>
      </c>
      <c r="I166" s="38">
        <v>250</v>
      </c>
      <c r="J166" s="38">
        <v>250</v>
      </c>
      <c r="K166" s="38">
        <f t="shared" si="2"/>
        <v>0</v>
      </c>
      <c r="L166" s="18" t="s">
        <v>876</v>
      </c>
    </row>
    <row r="167" spans="1:12" x14ac:dyDescent="0.25">
      <c r="A167" s="36" t="s">
        <v>1903</v>
      </c>
      <c r="B167" s="47" t="s">
        <v>1904</v>
      </c>
      <c r="C167" s="36" t="s">
        <v>1905</v>
      </c>
      <c r="D167" s="36" t="s">
        <v>1906</v>
      </c>
      <c r="E167" s="50" t="s">
        <v>1907</v>
      </c>
      <c r="F167" s="50" t="s">
        <v>1908</v>
      </c>
      <c r="G167" s="49">
        <v>44593.000000000102</v>
      </c>
      <c r="H167" s="49">
        <v>44620.000000000102</v>
      </c>
      <c r="I167" s="38">
        <v>62.86</v>
      </c>
      <c r="J167" s="38">
        <v>62.86</v>
      </c>
      <c r="K167" s="38">
        <f t="shared" si="2"/>
        <v>0</v>
      </c>
      <c r="L167" s="18" t="s">
        <v>876</v>
      </c>
    </row>
    <row r="168" spans="1:12" x14ac:dyDescent="0.25">
      <c r="A168" s="36" t="s">
        <v>1909</v>
      </c>
      <c r="B168" s="47" t="s">
        <v>1910</v>
      </c>
      <c r="C168" s="36" t="s">
        <v>1911</v>
      </c>
      <c r="D168" s="36" t="s">
        <v>495</v>
      </c>
      <c r="E168" s="50" t="s">
        <v>1912</v>
      </c>
      <c r="F168" s="50" t="s">
        <v>1912</v>
      </c>
      <c r="G168" s="49">
        <v>44722.000000000102</v>
      </c>
      <c r="H168" s="49">
        <v>44773.000000000102</v>
      </c>
      <c r="I168" s="38">
        <v>260.16000000000003</v>
      </c>
      <c r="J168" s="38">
        <v>245.16</v>
      </c>
      <c r="K168" s="38">
        <f t="shared" si="2"/>
        <v>15.000000000000028</v>
      </c>
      <c r="L168" s="18" t="s">
        <v>876</v>
      </c>
    </row>
    <row r="169" spans="1:12" x14ac:dyDescent="0.25">
      <c r="A169" s="36" t="s">
        <v>1913</v>
      </c>
      <c r="B169" s="47" t="s">
        <v>1914</v>
      </c>
      <c r="C169" s="36" t="s">
        <v>171</v>
      </c>
      <c r="D169" s="36" t="s">
        <v>1915</v>
      </c>
      <c r="E169" s="50" t="s">
        <v>172</v>
      </c>
      <c r="F169" s="50" t="s">
        <v>172</v>
      </c>
      <c r="G169" s="49">
        <v>44769.000000000102</v>
      </c>
      <c r="H169" s="49">
        <v>45169.000000000102</v>
      </c>
      <c r="I169" s="38">
        <v>1500</v>
      </c>
      <c r="J169" s="38">
        <v>541.29</v>
      </c>
      <c r="K169" s="38">
        <f t="shared" si="2"/>
        <v>958.71</v>
      </c>
      <c r="L169" s="18" t="s">
        <v>876</v>
      </c>
    </row>
    <row r="170" spans="1:12" x14ac:dyDescent="0.25">
      <c r="A170" s="36" t="s">
        <v>1916</v>
      </c>
      <c r="B170" s="47" t="s">
        <v>1917</v>
      </c>
      <c r="C170" s="36" t="s">
        <v>148</v>
      </c>
      <c r="D170" s="36" t="s">
        <v>1918</v>
      </c>
      <c r="E170" s="37" t="s">
        <v>150</v>
      </c>
      <c r="F170" s="37" t="s">
        <v>1286</v>
      </c>
      <c r="G170" s="49">
        <v>44896.000000000102</v>
      </c>
      <c r="H170" s="49">
        <v>44926.000000000102</v>
      </c>
      <c r="I170" s="38">
        <v>1700</v>
      </c>
      <c r="J170" s="38">
        <v>1700</v>
      </c>
      <c r="K170" s="38">
        <f t="shared" si="2"/>
        <v>0</v>
      </c>
      <c r="L170" s="18" t="s">
        <v>876</v>
      </c>
    </row>
    <row r="171" spans="1:12" x14ac:dyDescent="0.25">
      <c r="A171" s="36" t="s">
        <v>1919</v>
      </c>
      <c r="B171" s="47" t="s">
        <v>1920</v>
      </c>
      <c r="C171" s="36" t="s">
        <v>1921</v>
      </c>
      <c r="D171" s="36" t="s">
        <v>1922</v>
      </c>
      <c r="E171" s="37" t="s">
        <v>1923</v>
      </c>
      <c r="F171" s="37" t="s">
        <v>1923</v>
      </c>
      <c r="G171" s="49">
        <v>44562.000000000102</v>
      </c>
      <c r="H171" s="49">
        <v>44926.000000000102</v>
      </c>
      <c r="I171" s="38">
        <v>583.75</v>
      </c>
      <c r="J171" s="38">
        <v>583.75</v>
      </c>
      <c r="K171" s="38">
        <f t="shared" si="2"/>
        <v>0</v>
      </c>
      <c r="L171" s="18" t="s">
        <v>876</v>
      </c>
    </row>
    <row r="172" spans="1:12" x14ac:dyDescent="0.25">
      <c r="A172" s="36" t="s">
        <v>1924</v>
      </c>
      <c r="B172" s="47" t="s">
        <v>1925</v>
      </c>
      <c r="C172" s="36" t="s">
        <v>1926</v>
      </c>
      <c r="D172" s="36" t="s">
        <v>1927</v>
      </c>
      <c r="E172" s="50" t="s">
        <v>1928</v>
      </c>
      <c r="F172" s="50" t="s">
        <v>1928</v>
      </c>
      <c r="G172" s="49">
        <v>44805.000000000102</v>
      </c>
      <c r="H172" s="49">
        <v>45138.000000000102</v>
      </c>
      <c r="I172" s="38">
        <v>800</v>
      </c>
      <c r="J172" s="38">
        <v>873.46</v>
      </c>
      <c r="K172" s="38">
        <f t="shared" si="2"/>
        <v>-73.460000000000036</v>
      </c>
      <c r="L172" s="18" t="s">
        <v>876</v>
      </c>
    </row>
    <row r="173" spans="1:12" x14ac:dyDescent="0.25">
      <c r="A173" s="36" t="s">
        <v>1929</v>
      </c>
      <c r="B173" s="47" t="s">
        <v>1930</v>
      </c>
      <c r="C173" s="36" t="s">
        <v>939</v>
      </c>
      <c r="D173" s="36" t="s">
        <v>319</v>
      </c>
      <c r="E173" s="37" t="s">
        <v>940</v>
      </c>
      <c r="F173" s="37" t="s">
        <v>940</v>
      </c>
      <c r="G173" s="49">
        <v>44562.000000000102</v>
      </c>
      <c r="H173" s="49">
        <v>44926.000000000102</v>
      </c>
      <c r="I173" s="38">
        <v>2000</v>
      </c>
      <c r="J173" s="38">
        <v>0</v>
      </c>
      <c r="K173" s="38">
        <f t="shared" si="2"/>
        <v>2000</v>
      </c>
      <c r="L173" s="18" t="s">
        <v>876</v>
      </c>
    </row>
    <row r="174" spans="1:12" x14ac:dyDescent="0.25">
      <c r="A174" s="36" t="s">
        <v>1931</v>
      </c>
      <c r="B174" s="47" t="s">
        <v>1932</v>
      </c>
      <c r="C174" s="36" t="s">
        <v>1933</v>
      </c>
      <c r="D174" s="36" t="s">
        <v>1934</v>
      </c>
      <c r="E174" s="50" t="s">
        <v>1935</v>
      </c>
      <c r="F174" s="50" t="s">
        <v>1935</v>
      </c>
      <c r="G174" s="49">
        <v>44562.000000000102</v>
      </c>
      <c r="H174" s="49">
        <v>44926.000000000102</v>
      </c>
      <c r="I174" s="38">
        <v>1000</v>
      </c>
      <c r="J174" s="38">
        <v>893</v>
      </c>
      <c r="K174" s="38">
        <f t="shared" si="2"/>
        <v>107</v>
      </c>
      <c r="L174" s="18" t="s">
        <v>876</v>
      </c>
    </row>
    <row r="175" spans="1:12" x14ac:dyDescent="0.25">
      <c r="A175" s="36" t="s">
        <v>1936</v>
      </c>
      <c r="B175" s="47" t="s">
        <v>1937</v>
      </c>
      <c r="C175" s="36" t="s">
        <v>48</v>
      </c>
      <c r="D175" s="36" t="s">
        <v>1938</v>
      </c>
      <c r="E175" s="37" t="s">
        <v>986</v>
      </c>
      <c r="F175" s="37" t="s">
        <v>986</v>
      </c>
      <c r="G175" s="49">
        <v>44608.000000000102</v>
      </c>
      <c r="H175" s="49">
        <v>44651.000000000102</v>
      </c>
      <c r="I175" s="38">
        <v>410</v>
      </c>
      <c r="J175" s="38">
        <v>109.02</v>
      </c>
      <c r="K175" s="38">
        <f t="shared" si="2"/>
        <v>300.98</v>
      </c>
      <c r="L175" s="18" t="s">
        <v>876</v>
      </c>
    </row>
    <row r="176" spans="1:12" x14ac:dyDescent="0.25">
      <c r="A176" s="36" t="s">
        <v>1939</v>
      </c>
      <c r="B176" s="47" t="s">
        <v>1940</v>
      </c>
      <c r="C176" s="36" t="s">
        <v>48</v>
      </c>
      <c r="D176" s="36" t="s">
        <v>1938</v>
      </c>
      <c r="E176" s="37" t="s">
        <v>986</v>
      </c>
      <c r="F176" s="37" t="s">
        <v>986</v>
      </c>
      <c r="G176" s="49">
        <v>44914.000000000102</v>
      </c>
      <c r="H176" s="49">
        <v>44957.000000000102</v>
      </c>
      <c r="I176" s="38">
        <v>320</v>
      </c>
      <c r="J176" s="38">
        <v>318.85000000000002</v>
      </c>
      <c r="K176" s="38">
        <f t="shared" si="2"/>
        <v>1.1499999999999773</v>
      </c>
      <c r="L176" s="18" t="s">
        <v>876</v>
      </c>
    </row>
    <row r="177" spans="1:12" x14ac:dyDescent="0.25">
      <c r="A177" s="36" t="s">
        <v>1941</v>
      </c>
      <c r="B177" s="47" t="s">
        <v>1942</v>
      </c>
      <c r="C177" s="36" t="s">
        <v>48</v>
      </c>
      <c r="D177" s="36" t="s">
        <v>1938</v>
      </c>
      <c r="E177" s="37" t="s">
        <v>986</v>
      </c>
      <c r="F177" s="37" t="s">
        <v>986</v>
      </c>
      <c r="G177" s="49">
        <v>44573.000000000102</v>
      </c>
      <c r="H177" s="49">
        <v>44620.000000000102</v>
      </c>
      <c r="I177" s="38">
        <v>475</v>
      </c>
      <c r="J177" s="38">
        <v>474.59</v>
      </c>
      <c r="K177" s="38">
        <f t="shared" si="2"/>
        <v>0.41000000000002501</v>
      </c>
      <c r="L177" s="18" t="s">
        <v>876</v>
      </c>
    </row>
    <row r="178" spans="1:12" x14ac:dyDescent="0.25">
      <c r="A178" s="36" t="s">
        <v>1943</v>
      </c>
      <c r="B178" s="47" t="s">
        <v>1944</v>
      </c>
      <c r="C178" s="36" t="s">
        <v>126</v>
      </c>
      <c r="D178" s="36" t="s">
        <v>640</v>
      </c>
      <c r="E178" s="50" t="s">
        <v>127</v>
      </c>
      <c r="F178" s="50" t="s">
        <v>127</v>
      </c>
      <c r="G178" s="49">
        <v>44682.000000000102</v>
      </c>
      <c r="H178" s="49">
        <v>44742.000000000102</v>
      </c>
      <c r="I178" s="38">
        <v>600</v>
      </c>
      <c r="J178" s="38">
        <v>600</v>
      </c>
      <c r="K178" s="38">
        <f t="shared" si="2"/>
        <v>0</v>
      </c>
      <c r="L178" s="18" t="s">
        <v>876</v>
      </c>
    </row>
    <row r="179" spans="1:12" x14ac:dyDescent="0.25">
      <c r="A179" s="36" t="s">
        <v>1945</v>
      </c>
      <c r="B179" s="47" t="s">
        <v>1946</v>
      </c>
      <c r="C179" s="36" t="s">
        <v>126</v>
      </c>
      <c r="D179" s="36" t="s">
        <v>640</v>
      </c>
      <c r="E179" s="50" t="s">
        <v>127</v>
      </c>
      <c r="F179" s="50" t="s">
        <v>127</v>
      </c>
      <c r="G179" s="49">
        <v>44713.000000000102</v>
      </c>
      <c r="H179" s="49">
        <v>44773.000000000102</v>
      </c>
      <c r="I179" s="38">
        <v>381</v>
      </c>
      <c r="J179" s="38">
        <v>381</v>
      </c>
      <c r="K179" s="38">
        <f t="shared" si="2"/>
        <v>0</v>
      </c>
      <c r="L179" s="18" t="s">
        <v>876</v>
      </c>
    </row>
    <row r="180" spans="1:12" x14ac:dyDescent="0.25">
      <c r="A180" s="36" t="s">
        <v>1947</v>
      </c>
      <c r="B180" s="47" t="s">
        <v>1613</v>
      </c>
      <c r="C180" s="36" t="s">
        <v>553</v>
      </c>
      <c r="D180" s="36" t="s">
        <v>597</v>
      </c>
      <c r="E180" s="37" t="s">
        <v>1143</v>
      </c>
      <c r="F180" s="37" t="s">
        <v>1143</v>
      </c>
      <c r="G180" s="49">
        <v>44866.000000000102</v>
      </c>
      <c r="H180" s="49">
        <v>44926.000000000102</v>
      </c>
      <c r="I180" s="38">
        <v>2857</v>
      </c>
      <c r="J180" s="38">
        <v>4692.8</v>
      </c>
      <c r="K180" s="38">
        <f t="shared" si="2"/>
        <v>-1835.8000000000002</v>
      </c>
      <c r="L180" s="18" t="s">
        <v>876</v>
      </c>
    </row>
    <row r="181" spans="1:12" x14ac:dyDescent="0.25">
      <c r="A181" s="36" t="s">
        <v>1948</v>
      </c>
      <c r="B181" s="47" t="s">
        <v>1949</v>
      </c>
      <c r="C181" s="36" t="s">
        <v>1950</v>
      </c>
      <c r="D181" s="36" t="s">
        <v>1951</v>
      </c>
      <c r="E181" s="50" t="s">
        <v>1952</v>
      </c>
      <c r="F181" s="50" t="s">
        <v>1952</v>
      </c>
      <c r="G181" s="49">
        <v>44823.000000000102</v>
      </c>
      <c r="H181" s="49">
        <v>45138.000000000102</v>
      </c>
      <c r="I181" s="38">
        <v>1000</v>
      </c>
      <c r="J181" s="38">
        <f>48.57+502.9</f>
        <v>551.47</v>
      </c>
      <c r="K181" s="38">
        <f t="shared" si="2"/>
        <v>448.53</v>
      </c>
      <c r="L181" s="18" t="s">
        <v>876</v>
      </c>
    </row>
    <row r="182" spans="1:12" x14ac:dyDescent="0.25">
      <c r="A182" s="36" t="s">
        <v>1953</v>
      </c>
      <c r="B182" s="47" t="s">
        <v>1954</v>
      </c>
      <c r="C182" s="36" t="s">
        <v>1950</v>
      </c>
      <c r="D182" s="36" t="s">
        <v>1951</v>
      </c>
      <c r="E182" s="50" t="s">
        <v>1952</v>
      </c>
      <c r="F182" s="50" t="s">
        <v>1952</v>
      </c>
      <c r="G182" s="49">
        <v>44798.000000000102</v>
      </c>
      <c r="H182" s="49">
        <v>46691.000000000102</v>
      </c>
      <c r="I182" s="38">
        <v>3070.8</v>
      </c>
      <c r="J182" s="38">
        <f>91.54+200.13</f>
        <v>291.67</v>
      </c>
      <c r="K182" s="38">
        <f t="shared" si="2"/>
        <v>2779.13</v>
      </c>
      <c r="L182" s="36" t="s">
        <v>865</v>
      </c>
    </row>
    <row r="183" spans="1:12" x14ac:dyDescent="0.25">
      <c r="A183" s="36" t="s">
        <v>1955</v>
      </c>
      <c r="B183" s="47" t="s">
        <v>1956</v>
      </c>
      <c r="C183" s="36" t="s">
        <v>1950</v>
      </c>
      <c r="D183" s="36" t="s">
        <v>1951</v>
      </c>
      <c r="E183" s="50" t="s">
        <v>1952</v>
      </c>
      <c r="F183" s="50" t="s">
        <v>1952</v>
      </c>
      <c r="G183" s="49">
        <v>44760.000000000102</v>
      </c>
      <c r="H183" s="49">
        <v>46599.000000000102</v>
      </c>
      <c r="I183" s="38">
        <v>3070.8</v>
      </c>
      <c r="J183" s="38">
        <f>102.18+283.52</f>
        <v>385.7</v>
      </c>
      <c r="K183" s="38">
        <f t="shared" si="2"/>
        <v>2685.1000000000004</v>
      </c>
      <c r="L183" s="36" t="s">
        <v>865</v>
      </c>
    </row>
    <row r="184" spans="1:12" x14ac:dyDescent="0.25">
      <c r="A184" s="36" t="s">
        <v>1957</v>
      </c>
      <c r="B184" s="47" t="s">
        <v>1958</v>
      </c>
      <c r="C184" s="36" t="s">
        <v>1950</v>
      </c>
      <c r="D184" s="36" t="s">
        <v>1951</v>
      </c>
      <c r="E184" s="50" t="s">
        <v>1952</v>
      </c>
      <c r="F184" s="50" t="s">
        <v>1952</v>
      </c>
      <c r="G184" s="49">
        <v>44673.000000000102</v>
      </c>
      <c r="H184" s="49">
        <v>46538.000000000102</v>
      </c>
      <c r="I184" s="38">
        <v>7474</v>
      </c>
      <c r="J184" s="38">
        <f>280.2+1028.59</f>
        <v>1308.79</v>
      </c>
      <c r="K184" s="38">
        <f t="shared" si="2"/>
        <v>6165.21</v>
      </c>
      <c r="L184" s="18" t="s">
        <v>876</v>
      </c>
    </row>
    <row r="185" spans="1:12" ht="30" x14ac:dyDescent="0.25">
      <c r="A185" s="36" t="s">
        <v>1959</v>
      </c>
      <c r="B185" s="47" t="s">
        <v>1960</v>
      </c>
      <c r="C185" s="36" t="s">
        <v>1950</v>
      </c>
      <c r="D185" s="36" t="s">
        <v>1951</v>
      </c>
      <c r="E185" s="50" t="s">
        <v>1952</v>
      </c>
      <c r="F185" s="50" t="s">
        <v>1952</v>
      </c>
      <c r="G185" s="49">
        <v>44659.000000000102</v>
      </c>
      <c r="H185" s="49">
        <v>46508.000000000102</v>
      </c>
      <c r="I185" s="38">
        <v>3693.2</v>
      </c>
      <c r="J185" s="38">
        <f>111.61+863.28</f>
        <v>974.89</v>
      </c>
      <c r="K185" s="38">
        <f t="shared" si="2"/>
        <v>2718.31</v>
      </c>
      <c r="L185" s="18" t="s">
        <v>876</v>
      </c>
    </row>
    <row r="186" spans="1:12" x14ac:dyDescent="0.25">
      <c r="A186" s="36" t="s">
        <v>1961</v>
      </c>
      <c r="B186" s="47" t="s">
        <v>1962</v>
      </c>
      <c r="C186" s="36" t="s">
        <v>1950</v>
      </c>
      <c r="D186" s="36" t="s">
        <v>1951</v>
      </c>
      <c r="E186" s="50" t="s">
        <v>1952</v>
      </c>
      <c r="F186" s="50" t="s">
        <v>1952</v>
      </c>
      <c r="G186" s="49">
        <v>44678.000000000102</v>
      </c>
      <c r="H186" s="49">
        <v>46538.000000000102</v>
      </c>
      <c r="I186" s="38">
        <v>3693.2</v>
      </c>
      <c r="J186" s="38">
        <f>189.97+647.55</f>
        <v>837.52</v>
      </c>
      <c r="K186" s="38">
        <f t="shared" si="2"/>
        <v>2855.68</v>
      </c>
      <c r="L186" s="36" t="s">
        <v>865</v>
      </c>
    </row>
    <row r="187" spans="1:12" x14ac:dyDescent="0.25">
      <c r="A187" s="36" t="s">
        <v>1963</v>
      </c>
      <c r="B187" s="47" t="s">
        <v>1964</v>
      </c>
      <c r="C187" s="36" t="s">
        <v>1339</v>
      </c>
      <c r="D187" s="36" t="s">
        <v>1965</v>
      </c>
      <c r="E187" s="37" t="s">
        <v>1340</v>
      </c>
      <c r="F187" s="37" t="s">
        <v>1340</v>
      </c>
      <c r="G187" s="49">
        <v>44624.000000000102</v>
      </c>
      <c r="H187" s="49">
        <v>44988.000000000102</v>
      </c>
      <c r="I187" s="38">
        <v>1636.44</v>
      </c>
      <c r="J187" s="38">
        <f>62.94+544.6</f>
        <v>607.54</v>
      </c>
      <c r="K187" s="38">
        <f t="shared" si="2"/>
        <v>1028.9000000000001</v>
      </c>
      <c r="L187" s="36" t="s">
        <v>865</v>
      </c>
    </row>
    <row r="188" spans="1:12" x14ac:dyDescent="0.25">
      <c r="A188" s="36" t="s">
        <v>1966</v>
      </c>
      <c r="B188" s="47" t="s">
        <v>1967</v>
      </c>
      <c r="C188" s="36" t="s">
        <v>191</v>
      </c>
      <c r="D188" s="36" t="s">
        <v>1968</v>
      </c>
      <c r="E188" s="37" t="s">
        <v>1157</v>
      </c>
      <c r="F188" s="37" t="s">
        <v>1157</v>
      </c>
      <c r="G188" s="49">
        <v>44823.000000000102</v>
      </c>
      <c r="H188" s="49">
        <v>45138.000000000102</v>
      </c>
      <c r="I188" s="38">
        <v>5400</v>
      </c>
      <c r="J188" s="38">
        <f>2170.9+4069.08</f>
        <v>6239.98</v>
      </c>
      <c r="K188" s="38">
        <f t="shared" si="2"/>
        <v>-839.97999999999956</v>
      </c>
      <c r="L188" s="18" t="s">
        <v>876</v>
      </c>
    </row>
    <row r="189" spans="1:12" x14ac:dyDescent="0.25">
      <c r="A189" s="36" t="s">
        <v>1969</v>
      </c>
      <c r="B189" s="47" t="s">
        <v>1970</v>
      </c>
      <c r="C189" s="36" t="s">
        <v>1971</v>
      </c>
      <c r="D189" s="36" t="s">
        <v>1972</v>
      </c>
      <c r="E189" s="50" t="s">
        <v>1973</v>
      </c>
      <c r="F189" s="50" t="s">
        <v>1973</v>
      </c>
      <c r="G189" s="49">
        <v>44821.000000000102</v>
      </c>
      <c r="H189" s="49">
        <v>44926.000000000102</v>
      </c>
      <c r="I189" s="38">
        <v>200</v>
      </c>
      <c r="J189" s="38">
        <v>200</v>
      </c>
      <c r="K189" s="38">
        <f t="shared" si="2"/>
        <v>0</v>
      </c>
      <c r="L189" s="18" t="s">
        <v>876</v>
      </c>
    </row>
    <row r="190" spans="1:12" x14ac:dyDescent="0.25">
      <c r="A190" s="36" t="s">
        <v>1974</v>
      </c>
      <c r="B190" s="47" t="s">
        <v>1975</v>
      </c>
      <c r="C190" s="36" t="s">
        <v>1976</v>
      </c>
      <c r="D190" s="36" t="s">
        <v>1977</v>
      </c>
      <c r="E190" s="50" t="s">
        <v>1978</v>
      </c>
      <c r="F190" s="50" t="s">
        <v>1978</v>
      </c>
      <c r="G190" s="49">
        <v>44648.000000000102</v>
      </c>
      <c r="H190" s="49">
        <v>44926.000000000102</v>
      </c>
      <c r="I190" s="38">
        <v>1005</v>
      </c>
      <c r="J190" s="38">
        <v>1154.67</v>
      </c>
      <c r="K190" s="38">
        <f t="shared" si="2"/>
        <v>-149.67000000000007</v>
      </c>
      <c r="L190" s="18" t="s">
        <v>876</v>
      </c>
    </row>
    <row r="191" spans="1:12" x14ac:dyDescent="0.25">
      <c r="A191" s="36" t="s">
        <v>1979</v>
      </c>
      <c r="B191" s="47" t="s">
        <v>1980</v>
      </c>
      <c r="C191" s="36" t="s">
        <v>1981</v>
      </c>
      <c r="D191" s="36" t="s">
        <v>744</v>
      </c>
      <c r="E191" s="50" t="s">
        <v>1982</v>
      </c>
      <c r="F191" s="50" t="s">
        <v>1983</v>
      </c>
      <c r="G191" s="49">
        <v>44621.000000000102</v>
      </c>
      <c r="H191" s="49">
        <v>46568.000000000102</v>
      </c>
      <c r="I191" s="38">
        <v>26000</v>
      </c>
      <c r="J191" s="38">
        <f>507.2+5114.69</f>
        <v>5621.8899999999994</v>
      </c>
      <c r="K191" s="38">
        <f t="shared" si="2"/>
        <v>20378.11</v>
      </c>
      <c r="L191" s="18" t="s">
        <v>876</v>
      </c>
    </row>
    <row r="192" spans="1:12" x14ac:dyDescent="0.25">
      <c r="A192" s="36" t="s">
        <v>1984</v>
      </c>
      <c r="B192" s="47" t="s">
        <v>1985</v>
      </c>
      <c r="C192" s="36" t="s">
        <v>1986</v>
      </c>
      <c r="D192" s="36" t="s">
        <v>815</v>
      </c>
      <c r="E192" s="50" t="s">
        <v>1987</v>
      </c>
      <c r="F192" s="50" t="s">
        <v>1987</v>
      </c>
      <c r="G192" s="49">
        <v>44698.000000000102</v>
      </c>
      <c r="H192" s="49">
        <v>44773.000000000102</v>
      </c>
      <c r="I192" s="38">
        <v>5324</v>
      </c>
      <c r="J192" s="38">
        <v>5323.92</v>
      </c>
      <c r="K192" s="38">
        <f t="shared" si="2"/>
        <v>7.999999999992724E-2</v>
      </c>
      <c r="L192" s="18" t="s">
        <v>876</v>
      </c>
    </row>
    <row r="193" spans="1:12" x14ac:dyDescent="0.25">
      <c r="A193" s="36" t="s">
        <v>1988</v>
      </c>
      <c r="B193" s="47" t="s">
        <v>1989</v>
      </c>
      <c r="C193" s="36" t="s">
        <v>1186</v>
      </c>
      <c r="D193" s="36" t="s">
        <v>794</v>
      </c>
      <c r="E193" s="37" t="s">
        <v>1187</v>
      </c>
      <c r="F193" s="37" t="s">
        <v>1187</v>
      </c>
      <c r="G193" s="49">
        <v>44844.000000000102</v>
      </c>
      <c r="H193" s="49">
        <v>44926.000000000102</v>
      </c>
      <c r="I193" s="38">
        <v>1050</v>
      </c>
      <c r="J193" s="38">
        <v>0</v>
      </c>
      <c r="K193" s="38">
        <f t="shared" si="2"/>
        <v>1050</v>
      </c>
      <c r="L193" s="18" t="s">
        <v>876</v>
      </c>
    </row>
    <row r="194" spans="1:12" x14ac:dyDescent="0.25">
      <c r="A194" s="36" t="s">
        <v>1990</v>
      </c>
      <c r="B194" s="47" t="s">
        <v>1991</v>
      </c>
      <c r="C194" s="36" t="s">
        <v>1992</v>
      </c>
      <c r="D194" s="36" t="s">
        <v>1993</v>
      </c>
      <c r="E194" s="50" t="s">
        <v>1994</v>
      </c>
      <c r="F194" s="50" t="s">
        <v>1994</v>
      </c>
      <c r="G194" s="49">
        <v>44680.000000000102</v>
      </c>
      <c r="H194" s="49">
        <v>44681.000000000102</v>
      </c>
      <c r="I194" s="38">
        <v>136</v>
      </c>
      <c r="J194" s="38">
        <v>136</v>
      </c>
      <c r="K194" s="38">
        <f t="shared" si="2"/>
        <v>0</v>
      </c>
      <c r="L194" s="18" t="s">
        <v>876</v>
      </c>
    </row>
    <row r="195" spans="1:12" x14ac:dyDescent="0.25">
      <c r="A195" s="36" t="s">
        <v>1995</v>
      </c>
      <c r="B195" s="47" t="s">
        <v>1996</v>
      </c>
      <c r="C195" s="36" t="s">
        <v>909</v>
      </c>
      <c r="D195" s="36" t="s">
        <v>1997</v>
      </c>
      <c r="E195" s="50" t="s">
        <v>1998</v>
      </c>
      <c r="F195" s="50" t="s">
        <v>1998</v>
      </c>
      <c r="G195" s="49">
        <v>44652.000000000102</v>
      </c>
      <c r="H195" s="49">
        <v>44742.000000000102</v>
      </c>
      <c r="I195" s="38">
        <v>4091.58</v>
      </c>
      <c r="J195" s="38">
        <v>3981.4</v>
      </c>
      <c r="K195" s="38">
        <f t="shared" ref="K195:K207" si="3">I195-J195</f>
        <v>110.17999999999984</v>
      </c>
      <c r="L195" s="18" t="s">
        <v>876</v>
      </c>
    </row>
    <row r="196" spans="1:12" x14ac:dyDescent="0.25">
      <c r="A196" s="36" t="s">
        <v>1999</v>
      </c>
      <c r="B196" s="47" t="s">
        <v>2000</v>
      </c>
      <c r="C196" s="36" t="s">
        <v>163</v>
      </c>
      <c r="D196" s="36" t="s">
        <v>653</v>
      </c>
      <c r="E196" s="37" t="s">
        <v>1011</v>
      </c>
      <c r="F196" s="37" t="s">
        <v>1011</v>
      </c>
      <c r="G196" s="49">
        <v>44562.000000000102</v>
      </c>
      <c r="H196" s="49">
        <v>44926.000000000102</v>
      </c>
      <c r="I196" s="38">
        <v>4000</v>
      </c>
      <c r="J196" s="38">
        <f>667.67+2028.33</f>
        <v>2696</v>
      </c>
      <c r="K196" s="38">
        <f t="shared" si="3"/>
        <v>1304</v>
      </c>
      <c r="L196" s="18" t="s">
        <v>876</v>
      </c>
    </row>
    <row r="197" spans="1:12" x14ac:dyDescent="0.25">
      <c r="A197" s="36" t="s">
        <v>2001</v>
      </c>
      <c r="B197" s="47" t="s">
        <v>2002</v>
      </c>
      <c r="C197" s="36" t="s">
        <v>163</v>
      </c>
      <c r="D197" s="36" t="s">
        <v>653</v>
      </c>
      <c r="E197" s="37" t="s">
        <v>1011</v>
      </c>
      <c r="F197" s="37" t="s">
        <v>1011</v>
      </c>
      <c r="G197" s="49">
        <v>44760.000000000102</v>
      </c>
      <c r="H197" s="49">
        <v>44926.000000000102</v>
      </c>
      <c r="I197" s="38">
        <v>5219</v>
      </c>
      <c r="J197" s="38">
        <v>5218.5</v>
      </c>
      <c r="K197" s="38">
        <f t="shared" si="3"/>
        <v>0.5</v>
      </c>
      <c r="L197" s="18" t="s">
        <v>876</v>
      </c>
    </row>
    <row r="198" spans="1:12" x14ac:dyDescent="0.25">
      <c r="A198" s="36" t="s">
        <v>2003</v>
      </c>
      <c r="B198" s="47" t="s">
        <v>2004</v>
      </c>
      <c r="C198" s="36" t="s">
        <v>163</v>
      </c>
      <c r="D198" s="36" t="s">
        <v>653</v>
      </c>
      <c r="E198" s="37" t="s">
        <v>1011</v>
      </c>
      <c r="F198" s="37" t="s">
        <v>1011</v>
      </c>
      <c r="G198" s="49">
        <v>44896.000000000102</v>
      </c>
      <c r="H198" s="49">
        <v>44926.000000000102</v>
      </c>
      <c r="I198" s="38">
        <v>1625</v>
      </c>
      <c r="J198" s="38">
        <v>1625</v>
      </c>
      <c r="K198" s="38">
        <f t="shared" si="3"/>
        <v>0</v>
      </c>
      <c r="L198" s="18" t="s">
        <v>876</v>
      </c>
    </row>
    <row r="199" spans="1:12" x14ac:dyDescent="0.25">
      <c r="A199" s="36" t="s">
        <v>2005</v>
      </c>
      <c r="B199" s="47" t="s">
        <v>2006</v>
      </c>
      <c r="C199" s="36" t="s">
        <v>163</v>
      </c>
      <c r="D199" s="36" t="s">
        <v>653</v>
      </c>
      <c r="E199" s="37" t="s">
        <v>1011</v>
      </c>
      <c r="F199" s="37" t="s">
        <v>1011</v>
      </c>
      <c r="G199" s="49">
        <v>44562.000000000102</v>
      </c>
      <c r="H199" s="49">
        <v>44926.000000000102</v>
      </c>
      <c r="I199" s="38">
        <v>7000</v>
      </c>
      <c r="J199" s="38">
        <v>5922.13</v>
      </c>
      <c r="K199" s="38">
        <f t="shared" si="3"/>
        <v>1077.8699999999999</v>
      </c>
      <c r="L199" s="18" t="s">
        <v>876</v>
      </c>
    </row>
    <row r="200" spans="1:12" x14ac:dyDescent="0.25">
      <c r="A200" s="36" t="s">
        <v>2007</v>
      </c>
      <c r="B200" s="47" t="s">
        <v>2008</v>
      </c>
      <c r="C200" s="36" t="s">
        <v>2009</v>
      </c>
      <c r="D200" s="36" t="s">
        <v>424</v>
      </c>
      <c r="E200" s="50" t="s">
        <v>449</v>
      </c>
      <c r="F200" s="50" t="s">
        <v>449</v>
      </c>
      <c r="G200" s="49">
        <v>44562.000000000102</v>
      </c>
      <c r="H200" s="49">
        <v>44926.000000000102</v>
      </c>
      <c r="I200" s="38">
        <v>408.5</v>
      </c>
      <c r="J200" s="38">
        <v>408.5</v>
      </c>
      <c r="K200" s="38">
        <f t="shared" si="3"/>
        <v>0</v>
      </c>
      <c r="L200" s="18" t="s">
        <v>876</v>
      </c>
    </row>
    <row r="201" spans="1:12" x14ac:dyDescent="0.25">
      <c r="A201" s="36" t="s">
        <v>2010</v>
      </c>
      <c r="B201" s="47" t="s">
        <v>2011</v>
      </c>
      <c r="C201" s="36" t="s">
        <v>2009</v>
      </c>
      <c r="D201" s="36" t="s">
        <v>424</v>
      </c>
      <c r="E201" s="50" t="s">
        <v>449</v>
      </c>
      <c r="F201" s="50" t="s">
        <v>449</v>
      </c>
      <c r="G201" s="49">
        <v>44593.000000000102</v>
      </c>
      <c r="H201" s="49">
        <v>44651.000000000102</v>
      </c>
      <c r="I201" s="38">
        <v>3200</v>
      </c>
      <c r="J201" s="38">
        <v>3200</v>
      </c>
      <c r="K201" s="38">
        <f t="shared" si="3"/>
        <v>0</v>
      </c>
      <c r="L201" s="18" t="s">
        <v>876</v>
      </c>
    </row>
    <row r="202" spans="1:12" x14ac:dyDescent="0.25">
      <c r="A202" s="36" t="s">
        <v>2012</v>
      </c>
      <c r="B202" s="47" t="s">
        <v>2013</v>
      </c>
      <c r="C202" s="36" t="s">
        <v>2009</v>
      </c>
      <c r="D202" s="36" t="s">
        <v>424</v>
      </c>
      <c r="E202" s="50" t="s">
        <v>449</v>
      </c>
      <c r="F202" s="50" t="s">
        <v>449</v>
      </c>
      <c r="G202" s="49">
        <v>44562.000000000102</v>
      </c>
      <c r="H202" s="49">
        <v>44926.000000000102</v>
      </c>
      <c r="I202" s="38">
        <v>5037.9399999999996</v>
      </c>
      <c r="J202" s="38">
        <v>5037.9399999999996</v>
      </c>
      <c r="K202" s="38">
        <f t="shared" si="3"/>
        <v>0</v>
      </c>
      <c r="L202" s="18" t="s">
        <v>876</v>
      </c>
    </row>
    <row r="203" spans="1:12" x14ac:dyDescent="0.25">
      <c r="A203" s="36" t="s">
        <v>2014</v>
      </c>
      <c r="B203" s="47" t="s">
        <v>2015</v>
      </c>
      <c r="C203" s="36" t="s">
        <v>488</v>
      </c>
      <c r="D203" s="36" t="s">
        <v>2016</v>
      </c>
      <c r="E203" s="37" t="s">
        <v>989</v>
      </c>
      <c r="F203" s="37" t="s">
        <v>989</v>
      </c>
      <c r="G203" s="49">
        <v>44621.000000000102</v>
      </c>
      <c r="H203" s="49">
        <v>44651.000000000102</v>
      </c>
      <c r="I203" s="38">
        <v>585.6</v>
      </c>
      <c r="J203" s="38">
        <v>480</v>
      </c>
      <c r="K203" s="38">
        <f t="shared" si="3"/>
        <v>105.60000000000002</v>
      </c>
      <c r="L203" s="18" t="s">
        <v>876</v>
      </c>
    </row>
    <row r="204" spans="1:12" x14ac:dyDescent="0.25">
      <c r="A204" s="36" t="s">
        <v>2017</v>
      </c>
      <c r="B204" s="47" t="s">
        <v>2018</v>
      </c>
      <c r="C204" s="36" t="s">
        <v>488</v>
      </c>
      <c r="D204" s="36" t="s">
        <v>2016</v>
      </c>
      <c r="E204" s="37" t="s">
        <v>989</v>
      </c>
      <c r="F204" s="37" t="s">
        <v>989</v>
      </c>
      <c r="G204" s="49">
        <v>44833.000000000102</v>
      </c>
      <c r="H204" s="49">
        <v>44865.000000000102</v>
      </c>
      <c r="I204" s="38">
        <v>640</v>
      </c>
      <c r="J204" s="38">
        <v>640</v>
      </c>
      <c r="K204" s="38">
        <f t="shared" si="3"/>
        <v>0</v>
      </c>
      <c r="L204" s="18" t="s">
        <v>876</v>
      </c>
    </row>
    <row r="205" spans="1:12" x14ac:dyDescent="0.25">
      <c r="A205" s="36" t="s">
        <v>2019</v>
      </c>
      <c r="B205" s="47" t="s">
        <v>2020</v>
      </c>
      <c r="C205" s="36" t="s">
        <v>488</v>
      </c>
      <c r="D205" s="36" t="s">
        <v>2016</v>
      </c>
      <c r="E205" s="37" t="s">
        <v>989</v>
      </c>
      <c r="F205" s="37" t="s">
        <v>989</v>
      </c>
      <c r="G205" s="49">
        <v>44621.000000000102</v>
      </c>
      <c r="H205" s="49">
        <v>44742.000000000102</v>
      </c>
      <c r="I205" s="38">
        <v>2196</v>
      </c>
      <c r="J205" s="38">
        <v>1800</v>
      </c>
      <c r="K205" s="38">
        <f t="shared" si="3"/>
        <v>396</v>
      </c>
      <c r="L205" s="18" t="s">
        <v>876</v>
      </c>
    </row>
    <row r="206" spans="1:12" x14ac:dyDescent="0.25">
      <c r="A206" s="36" t="s">
        <v>2021</v>
      </c>
      <c r="B206" s="47" t="s">
        <v>2022</v>
      </c>
      <c r="C206" s="36" t="s">
        <v>488</v>
      </c>
      <c r="D206" s="36" t="s">
        <v>2016</v>
      </c>
      <c r="E206" s="37" t="s">
        <v>989</v>
      </c>
      <c r="F206" s="37" t="s">
        <v>989</v>
      </c>
      <c r="G206" s="49">
        <v>44562.000000000102</v>
      </c>
      <c r="H206" s="49">
        <v>44926.000000000102</v>
      </c>
      <c r="I206" s="38">
        <v>13843.2</v>
      </c>
      <c r="J206" s="38">
        <v>13869.9</v>
      </c>
      <c r="K206" s="38">
        <f t="shared" si="3"/>
        <v>-26.699999999998909</v>
      </c>
      <c r="L206" s="18" t="s">
        <v>876</v>
      </c>
    </row>
    <row r="207" spans="1:12" x14ac:dyDescent="0.25">
      <c r="A207" s="36" t="s">
        <v>2023</v>
      </c>
      <c r="B207" s="47" t="s">
        <v>2024</v>
      </c>
      <c r="C207" s="36" t="s">
        <v>488</v>
      </c>
      <c r="D207" s="36" t="s">
        <v>2016</v>
      </c>
      <c r="E207" s="37" t="s">
        <v>989</v>
      </c>
      <c r="F207" s="37" t="s">
        <v>989</v>
      </c>
      <c r="G207" s="49">
        <v>44825.000000000102</v>
      </c>
      <c r="H207" s="49">
        <v>44825.000000000102</v>
      </c>
      <c r="I207" s="38">
        <v>400</v>
      </c>
      <c r="J207" s="38">
        <v>400</v>
      </c>
      <c r="K207" s="38">
        <f t="shared" si="3"/>
        <v>0</v>
      </c>
      <c r="L207" s="18" t="s">
        <v>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Federico Bartoli</cp:lastModifiedBy>
  <dcterms:created xsi:type="dcterms:W3CDTF">2015-06-05T18:19:34Z</dcterms:created>
  <dcterms:modified xsi:type="dcterms:W3CDTF">2023-09-08T12:11:31Z</dcterms:modified>
</cp:coreProperties>
</file>